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VELIMESEOSBWWTP\Desktop\2024 YılıEnerji  Tüketimi Bildirim Formu\"/>
    </mc:Choice>
  </mc:AlternateContent>
  <xr:revisionPtr revIDLastSave="0" documentId="13_ncr:1_{E4E104C9-F8D7-41A6-8646-E430B786FE68}" xr6:coauthVersionLast="47" xr6:coauthVersionMax="47" xr10:uidLastSave="{00000000-0000-0000-0000-000000000000}"/>
  <workbookProtection workbookAlgorithmName="SHA-512" workbookHashValue="VPcSBnr/ru49/HPZu9u88xbIrXUkLFLhRv2pN663rM8GH0NXV4qnMQuiKjdSDfb5+oC28B2WCZJirZLZJztfAw==" workbookSaltValue="EPO+pAPQxq5vbxLe79Gg0g==" workbookSpinCount="100000" lockStructure="1"/>
  <bookViews>
    <workbookView xWindow="-120" yWindow="-120" windowWidth="29040" windowHeight="15840" xr2:uid="{00000000-000D-0000-FFFF-FFFF00000000}"/>
  </bookViews>
  <sheets>
    <sheet name="TABLO" sheetId="12" r:id="rId1"/>
    <sheet name="TEP 2023" sheetId="15" r:id="rId2"/>
    <sheet name="TEP 2024" sheetId="16" r:id="rId3"/>
    <sheet name="Ek-Ana Faaliyet Kodu" sheetId="5" r:id="rId4"/>
    <sheet name="Sıcak Su Hesabı" sheetId="6" r:id="rId5"/>
    <sheet name="Buhar Hesabı" sheetId="7" r:id="rId6"/>
    <sheet name="Sıcaklık" sheetId="8" r:id="rId7"/>
    <sheet name="Basınç" sheetId="9" r:id="rId8"/>
    <sheet name="Güç" sheetId="10" r:id="rId9"/>
    <sheet name="Enerji" sheetId="11" r:id="rId10"/>
  </sheets>
  <definedNames>
    <definedName name="_xlnm.Print_Area" localSheetId="0">TABLO!$A$1:$C$40</definedName>
  </definedNames>
  <calcPr calcId="191029"/>
</workbook>
</file>

<file path=xl/calcChain.xml><?xml version="1.0" encoding="utf-8"?>
<calcChain xmlns="http://schemas.openxmlformats.org/spreadsheetml/2006/main">
  <c r="F11" i="8" l="1"/>
  <c r="AC6" i="16"/>
  <c r="BL6" i="16"/>
  <c r="BL5" i="16" s="1"/>
  <c r="AC7" i="16"/>
  <c r="BL7" i="16"/>
  <c r="AC8" i="16"/>
  <c r="BL8" i="16"/>
  <c r="AC9" i="16"/>
  <c r="BL9" i="16"/>
  <c r="AC10" i="16"/>
  <c r="BL10" i="16"/>
  <c r="AC11" i="16"/>
  <c r="BL11" i="16"/>
  <c r="AC12" i="16"/>
  <c r="BL12" i="16"/>
  <c r="AC13" i="16"/>
  <c r="BL13" i="16"/>
  <c r="AC14" i="16"/>
  <c r="BL14" i="16"/>
  <c r="AC15" i="16"/>
  <c r="AC16" i="16"/>
  <c r="BL16" i="16"/>
  <c r="BL15" i="16" s="1"/>
  <c r="AC17" i="16"/>
  <c r="BL17" i="16"/>
  <c r="AC18" i="16"/>
  <c r="BL18" i="16"/>
  <c r="AC19" i="16"/>
  <c r="BL19" i="16"/>
  <c r="AC20" i="16"/>
  <c r="BL20" i="16"/>
  <c r="AC21" i="16"/>
  <c r="BL21" i="16"/>
  <c r="AC22" i="16"/>
  <c r="BL22" i="16"/>
  <c r="AC23" i="16"/>
  <c r="BL23" i="16"/>
  <c r="AC24" i="16"/>
  <c r="BL24" i="16"/>
  <c r="AC25" i="16"/>
  <c r="BL25" i="16"/>
  <c r="BL26" i="16"/>
  <c r="AC27" i="16"/>
  <c r="BL27" i="16"/>
  <c r="AC28" i="16"/>
  <c r="AC29" i="16"/>
  <c r="AC30" i="16"/>
  <c r="AC31" i="16"/>
  <c r="AC32" i="16"/>
  <c r="AC33" i="16"/>
  <c r="AC34" i="16"/>
  <c r="AC35" i="16"/>
  <c r="AC36" i="16"/>
  <c r="AC37" i="16"/>
  <c r="AC38" i="16"/>
  <c r="AC39" i="16"/>
  <c r="AC40" i="16"/>
  <c r="AC6" i="15"/>
  <c r="BL6" i="15"/>
  <c r="AC7" i="15"/>
  <c r="BL7" i="15"/>
  <c r="AC8" i="15"/>
  <c r="BL8" i="15"/>
  <c r="AC9" i="15"/>
  <c r="BL9" i="15"/>
  <c r="AC10" i="15"/>
  <c r="BL10" i="15"/>
  <c r="AC11" i="15"/>
  <c r="BL11" i="15"/>
  <c r="AC12" i="15"/>
  <c r="BL12" i="15"/>
  <c r="AC13" i="15"/>
  <c r="BL13" i="15"/>
  <c r="AC14" i="15"/>
  <c r="BL14" i="15"/>
  <c r="AC15" i="15"/>
  <c r="AC16" i="15"/>
  <c r="BL16" i="15"/>
  <c r="AC17" i="15"/>
  <c r="BL17" i="15"/>
  <c r="BL15" i="15" s="1"/>
  <c r="AC18" i="15"/>
  <c r="BL18" i="15"/>
  <c r="AC19" i="15"/>
  <c r="BL19" i="15"/>
  <c r="AC20" i="15"/>
  <c r="BL20" i="15"/>
  <c r="AC21" i="15"/>
  <c r="BL21" i="15"/>
  <c r="AC22" i="15"/>
  <c r="AC23" i="15"/>
  <c r="BL23" i="15"/>
  <c r="BL22" i="15" s="1"/>
  <c r="AC24" i="15"/>
  <c r="BL24" i="15"/>
  <c r="AC25" i="15"/>
  <c r="BL25" i="15"/>
  <c r="BL26" i="15"/>
  <c r="AC27" i="15"/>
  <c r="AC26" i="15" s="1"/>
  <c r="BL27" i="15"/>
  <c r="AC28" i="15"/>
  <c r="AC29" i="15"/>
  <c r="AC30" i="15"/>
  <c r="AC31" i="15"/>
  <c r="AC32" i="15"/>
  <c r="AC33" i="15"/>
  <c r="AC34" i="15"/>
  <c r="AC35" i="15"/>
  <c r="AC36" i="15"/>
  <c r="AC37" i="15"/>
  <c r="AC38" i="15"/>
  <c r="AC39" i="15"/>
  <c r="AC40" i="15"/>
  <c r="AC5" i="16" l="1"/>
  <c r="AC5" i="15"/>
  <c r="AC26" i="16"/>
  <c r="BL5" i="15"/>
  <c r="BL28" i="16" l="1"/>
  <c r="C20" i="12" s="1"/>
  <c r="BL28" i="15"/>
  <c r="C19" i="12" s="1"/>
  <c r="M18" i="11"/>
  <c r="K18" i="11"/>
  <c r="I18" i="11"/>
  <c r="G18" i="11"/>
  <c r="E18" i="11"/>
  <c r="O16" i="11"/>
  <c r="K16" i="11"/>
  <c r="I16" i="11"/>
  <c r="G16" i="11"/>
  <c r="E16" i="11"/>
  <c r="O14" i="11"/>
  <c r="M14" i="11"/>
  <c r="I14" i="11"/>
  <c r="G14" i="11"/>
  <c r="E14" i="11"/>
  <c r="O12" i="11"/>
  <c r="M12" i="11"/>
  <c r="K12" i="11"/>
  <c r="G12" i="11"/>
  <c r="E12" i="11"/>
  <c r="O10" i="11"/>
  <c r="M10" i="11"/>
  <c r="K10" i="11"/>
  <c r="I10" i="11"/>
  <c r="E10" i="11"/>
  <c r="O8" i="11"/>
  <c r="M8" i="11"/>
  <c r="K8" i="11"/>
  <c r="I8" i="11"/>
  <c r="G8" i="11"/>
  <c r="I15" i="10"/>
  <c r="G15" i="10"/>
  <c r="E15" i="10"/>
  <c r="K13" i="10"/>
  <c r="G13" i="10"/>
  <c r="E13" i="10"/>
  <c r="K11" i="10"/>
  <c r="I11" i="10"/>
  <c r="E11" i="10"/>
  <c r="K9" i="10"/>
  <c r="I9" i="10"/>
  <c r="G9" i="10"/>
  <c r="I15" i="9"/>
  <c r="G15" i="9"/>
  <c r="E15" i="9"/>
  <c r="K13" i="9"/>
  <c r="G13" i="9"/>
  <c r="E13" i="9"/>
  <c r="K11" i="9"/>
  <c r="I11" i="9"/>
  <c r="E11" i="9"/>
  <c r="K9" i="9"/>
  <c r="I9" i="9"/>
  <c r="G9" i="9"/>
  <c r="H13" i="8"/>
  <c r="F13" i="8"/>
  <c r="J11" i="8"/>
  <c r="J9" i="8"/>
  <c r="H9" i="8"/>
  <c r="N8" i="7"/>
  <c r="Q8" i="7" s="1"/>
  <c r="P8" i="6"/>
  <c r="N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AP6" authorId="0" shapeId="0" xr:uid="{00000000-0006-0000-0200-000001000000}">
      <text>
        <r>
          <rPr>
            <b/>
            <sz val="9"/>
            <color indexed="81"/>
            <rFont val="Tahoma"/>
            <family val="2"/>
            <charset val="162"/>
          </rPr>
          <t>15 ͦC ve 1 atm Basınç altında</t>
        </r>
      </text>
    </comment>
    <comment ref="AS6" authorId="0" shapeId="0" xr:uid="{00000000-0006-0000-0200-000002000000}">
      <text>
        <r>
          <rPr>
            <b/>
            <sz val="9"/>
            <color indexed="81"/>
            <rFont val="Tahoma"/>
            <family val="2"/>
            <charset val="162"/>
          </rPr>
          <t xml:space="preserve">1 m3 Doğalgaz = 10,64 kWh </t>
        </r>
        <r>
          <rPr>
            <sz val="9"/>
            <color indexed="81"/>
            <rFont val="Tahoma"/>
            <family val="2"/>
            <charset val="162"/>
          </rPr>
          <t xml:space="preserve">
Faturada kWh olarak verilmişse dönüşüm için yukarıdaki eşitlikten faydalanınız.</t>
        </r>
      </text>
    </comment>
    <comment ref="AP7" authorId="0" shapeId="0" xr:uid="{00000000-0006-0000-0200-000003000000}">
      <text>
        <r>
          <rPr>
            <b/>
            <sz val="9"/>
            <color indexed="81"/>
            <rFont val="Tahoma"/>
            <family val="2"/>
            <charset val="162"/>
          </rPr>
          <t>15 ͦC ve 1 atm Basınç altında</t>
        </r>
        <r>
          <rPr>
            <sz val="9"/>
            <color indexed="81"/>
            <rFont val="Tahoma"/>
            <family val="2"/>
            <charset val="162"/>
          </rPr>
          <t xml:space="preserve">
</t>
        </r>
      </text>
    </comment>
    <comment ref="AP8" authorId="0" shapeId="0" xr:uid="{00000000-0006-0000-0200-000004000000}">
      <text>
        <r>
          <rPr>
            <b/>
            <sz val="9"/>
            <color indexed="81"/>
            <rFont val="Tahoma"/>
            <family val="2"/>
            <charset val="162"/>
          </rPr>
          <t>15 ͦC ve 1 atm Basınç altında</t>
        </r>
        <r>
          <rPr>
            <sz val="9"/>
            <color indexed="81"/>
            <rFont val="Tahoma"/>
            <family val="2"/>
            <charset val="162"/>
          </rPr>
          <t xml:space="preserve">
</t>
        </r>
      </text>
    </comment>
    <comment ref="AP9" authorId="0" shapeId="0" xr:uid="{00000000-0006-0000-0200-000005000000}">
      <text>
        <r>
          <rPr>
            <b/>
            <sz val="9"/>
            <color indexed="81"/>
            <rFont val="Tahoma"/>
            <family val="2"/>
            <charset val="162"/>
          </rPr>
          <t>15 ͦC ve 1 atm Basınç altında</t>
        </r>
        <r>
          <rPr>
            <sz val="9"/>
            <color indexed="81"/>
            <rFont val="Tahoma"/>
            <family val="2"/>
            <charset val="162"/>
          </rPr>
          <t xml:space="preserve">
</t>
        </r>
      </text>
    </comment>
    <comment ref="AP10" authorId="0" shapeId="0" xr:uid="{00000000-0006-0000-0200-000006000000}">
      <text>
        <r>
          <rPr>
            <b/>
            <sz val="9"/>
            <color indexed="81"/>
            <rFont val="Tahoma"/>
            <family val="2"/>
            <charset val="162"/>
          </rPr>
          <t>15 ͦC ve 1 atm Basınç altında</t>
        </r>
        <r>
          <rPr>
            <sz val="9"/>
            <color indexed="81"/>
            <rFont val="Tahoma"/>
            <family val="2"/>
            <charset val="162"/>
          </rPr>
          <t xml:space="preserve">
</t>
        </r>
      </text>
    </comment>
    <comment ref="AP11" authorId="0" shapeId="0" xr:uid="{00000000-0006-0000-0200-000007000000}">
      <text>
        <r>
          <rPr>
            <b/>
            <sz val="9"/>
            <color indexed="81"/>
            <rFont val="Tahoma"/>
            <family val="2"/>
            <charset val="162"/>
          </rPr>
          <t>15 ͦC ve 1 atm Basınç altında</t>
        </r>
        <r>
          <rPr>
            <sz val="9"/>
            <color indexed="81"/>
            <rFont val="Tahoma"/>
            <family val="2"/>
            <charset val="162"/>
          </rPr>
          <t xml:space="preserve">
</t>
        </r>
      </text>
    </comment>
    <comment ref="AP12" authorId="0" shapeId="0" xr:uid="{00000000-0006-0000-0200-000008000000}">
      <text>
        <r>
          <rPr>
            <b/>
            <sz val="9"/>
            <color indexed="81"/>
            <rFont val="Tahoma"/>
            <family val="2"/>
            <charset val="162"/>
          </rPr>
          <t>15 ͦC ve 1 atm Basınç altında</t>
        </r>
        <r>
          <rPr>
            <sz val="9"/>
            <color indexed="81"/>
            <rFont val="Tahoma"/>
            <family val="2"/>
            <charset val="162"/>
          </rPr>
          <t xml:space="preserve">
</t>
        </r>
      </text>
    </comment>
    <comment ref="AP13" authorId="0" shapeId="0" xr:uid="{00000000-0006-0000-0200-000009000000}">
      <text>
        <r>
          <rPr>
            <b/>
            <sz val="9"/>
            <color indexed="81"/>
            <rFont val="Tahoma"/>
            <family val="2"/>
            <charset val="162"/>
          </rPr>
          <t>15 ͦC ve 1 atm Basınç altında</t>
        </r>
        <r>
          <rPr>
            <sz val="9"/>
            <color indexed="81"/>
            <rFont val="Tahoma"/>
            <family val="2"/>
            <charset val="162"/>
          </rPr>
          <t xml:space="preserve">
</t>
        </r>
      </text>
    </comment>
    <comment ref="AP14" authorId="0" shapeId="0" xr:uid="{00000000-0006-0000-0200-00000A000000}">
      <text>
        <r>
          <rPr>
            <b/>
            <sz val="9"/>
            <color indexed="81"/>
            <rFont val="Tahoma"/>
            <family val="2"/>
            <charset val="162"/>
          </rPr>
          <t>15 ͦC ve 1 atm Basınç altında</t>
        </r>
        <r>
          <rPr>
            <sz val="9"/>
            <color indexed="81"/>
            <rFont val="Tahoma"/>
            <family val="2"/>
            <charset val="162"/>
          </rPr>
          <t xml:space="preserve">
</t>
        </r>
      </text>
    </comment>
    <comment ref="AS18" authorId="0" shapeId="0" xr:uid="{00000000-0006-0000-0200-00000B000000}">
      <text>
        <r>
          <rPr>
            <b/>
            <sz val="8"/>
            <color indexed="81"/>
            <rFont val="Tahoma"/>
            <family val="2"/>
            <charset val="162"/>
          </rPr>
          <t>Satın Alınan Atık Isıdan Elektrik Üretimi Varsa dikkate alınacaktır.</t>
        </r>
        <r>
          <rPr>
            <sz val="9"/>
            <color indexed="81"/>
            <rFont val="Tahoma"/>
            <family val="2"/>
            <charset val="162"/>
          </rPr>
          <t xml:space="preserve">
</t>
        </r>
      </text>
    </comment>
    <comment ref="AS25" authorId="0" shapeId="0" xr:uid="{00000000-0006-0000-0200-00000C000000}">
      <text>
        <r>
          <rPr>
            <b/>
            <sz val="8"/>
            <color indexed="81"/>
            <rFont val="Tahoma"/>
            <family val="2"/>
            <charset val="162"/>
          </rPr>
          <t>Satın Alınan Atık Isı varsa dikkate alınacaktır.</t>
        </r>
      </text>
    </comment>
    <comment ref="AS26" authorId="0" shapeId="0" xr:uid="{00000000-0006-0000-0200-00000D000000}">
      <text>
        <r>
          <rPr>
            <b/>
            <sz val="7"/>
            <color indexed="81"/>
            <rFont val="Tahoma"/>
            <family val="2"/>
            <charset val="162"/>
          </rPr>
          <t>Kalori olarak tüketilen miktar bilinmiyorsa Sıcak Su Hesabı Sekmesini Kullanınız</t>
        </r>
        <r>
          <rPr>
            <sz val="9"/>
            <color indexed="81"/>
            <rFont val="Tahoma"/>
            <family val="2"/>
            <charset val="162"/>
          </rPr>
          <t xml:space="preserve">
</t>
        </r>
      </text>
    </comment>
    <comment ref="AS27" authorId="0" shapeId="0" xr:uid="{00000000-0006-0000-0200-00000E000000}">
      <text>
        <r>
          <rPr>
            <b/>
            <sz val="8"/>
            <color indexed="81"/>
            <rFont val="Tahoma"/>
            <family val="2"/>
            <charset val="162"/>
          </rPr>
          <t>Kalori olarak tüketilen miktar bilinmiyorsa Buhar Hesabı Sekmesini Kullanınız</t>
        </r>
        <r>
          <rPr>
            <sz val="9"/>
            <color indexed="81"/>
            <rFont val="Tahoma"/>
            <family val="2"/>
            <charset val="16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Yazar</author>
  </authors>
  <commentList>
    <comment ref="AP6" authorId="0" shapeId="0" xr:uid="{00000000-0006-0000-0300-000001000000}">
      <text>
        <r>
          <rPr>
            <b/>
            <sz val="9"/>
            <color indexed="81"/>
            <rFont val="Tahoma"/>
            <family val="2"/>
            <charset val="162"/>
          </rPr>
          <t>15 ͦC ve 1 atm Basınç altında</t>
        </r>
      </text>
    </comment>
    <comment ref="AS6" authorId="0" shapeId="0" xr:uid="{00000000-0006-0000-0300-000002000000}">
      <text>
        <r>
          <rPr>
            <b/>
            <sz val="9"/>
            <color indexed="81"/>
            <rFont val="Tahoma"/>
            <family val="2"/>
            <charset val="162"/>
          </rPr>
          <t xml:space="preserve">1 m3 Doğalgaz = 10,64 kWh </t>
        </r>
        <r>
          <rPr>
            <sz val="9"/>
            <color indexed="81"/>
            <rFont val="Tahoma"/>
            <family val="2"/>
            <charset val="162"/>
          </rPr>
          <t xml:space="preserve">
Faturada kWh olarak verilmişse dönüşüm için yukarıdaki eşitlikten faydalanınız.</t>
        </r>
      </text>
    </comment>
    <comment ref="AP7" authorId="0" shapeId="0" xr:uid="{00000000-0006-0000-0300-000003000000}">
      <text>
        <r>
          <rPr>
            <b/>
            <sz val="9"/>
            <color indexed="81"/>
            <rFont val="Tahoma"/>
            <family val="2"/>
            <charset val="162"/>
          </rPr>
          <t>15 ͦC ve 1 atm Basınç altında</t>
        </r>
        <r>
          <rPr>
            <sz val="9"/>
            <color indexed="81"/>
            <rFont val="Tahoma"/>
            <family val="2"/>
            <charset val="162"/>
          </rPr>
          <t xml:space="preserve">
</t>
        </r>
      </text>
    </comment>
    <comment ref="AP8" authorId="0" shapeId="0" xr:uid="{00000000-0006-0000-0300-000004000000}">
      <text>
        <r>
          <rPr>
            <b/>
            <sz val="9"/>
            <color indexed="81"/>
            <rFont val="Tahoma"/>
            <family val="2"/>
            <charset val="162"/>
          </rPr>
          <t>15 ͦC ve 1 atm Basınç altında</t>
        </r>
        <r>
          <rPr>
            <sz val="9"/>
            <color indexed="81"/>
            <rFont val="Tahoma"/>
            <family val="2"/>
            <charset val="162"/>
          </rPr>
          <t xml:space="preserve">
</t>
        </r>
      </text>
    </comment>
    <comment ref="AP9" authorId="0" shapeId="0" xr:uid="{00000000-0006-0000-0300-000005000000}">
      <text>
        <r>
          <rPr>
            <b/>
            <sz val="9"/>
            <color indexed="81"/>
            <rFont val="Tahoma"/>
            <family val="2"/>
            <charset val="162"/>
          </rPr>
          <t>15 ͦC ve 1 atm Basınç altında</t>
        </r>
        <r>
          <rPr>
            <sz val="9"/>
            <color indexed="81"/>
            <rFont val="Tahoma"/>
            <family val="2"/>
            <charset val="162"/>
          </rPr>
          <t xml:space="preserve">
</t>
        </r>
      </text>
    </comment>
    <comment ref="AP10" authorId="0" shapeId="0" xr:uid="{00000000-0006-0000-0300-000006000000}">
      <text>
        <r>
          <rPr>
            <b/>
            <sz val="9"/>
            <color indexed="81"/>
            <rFont val="Tahoma"/>
            <family val="2"/>
            <charset val="162"/>
          </rPr>
          <t>15 ͦC ve 1 atm Basınç altında</t>
        </r>
        <r>
          <rPr>
            <sz val="9"/>
            <color indexed="81"/>
            <rFont val="Tahoma"/>
            <family val="2"/>
            <charset val="162"/>
          </rPr>
          <t xml:space="preserve">
</t>
        </r>
      </text>
    </comment>
    <comment ref="AP11" authorId="0" shapeId="0" xr:uid="{00000000-0006-0000-0300-000007000000}">
      <text>
        <r>
          <rPr>
            <b/>
            <sz val="9"/>
            <color indexed="81"/>
            <rFont val="Tahoma"/>
            <family val="2"/>
            <charset val="162"/>
          </rPr>
          <t>15 ͦC ve 1 atm Basınç altında</t>
        </r>
        <r>
          <rPr>
            <sz val="9"/>
            <color indexed="81"/>
            <rFont val="Tahoma"/>
            <family val="2"/>
            <charset val="162"/>
          </rPr>
          <t xml:space="preserve">
</t>
        </r>
      </text>
    </comment>
    <comment ref="AP12" authorId="0" shapeId="0" xr:uid="{00000000-0006-0000-0300-000008000000}">
      <text>
        <r>
          <rPr>
            <b/>
            <sz val="9"/>
            <color indexed="81"/>
            <rFont val="Tahoma"/>
            <family val="2"/>
            <charset val="162"/>
          </rPr>
          <t>15 ͦC ve 1 atm Basınç altında</t>
        </r>
        <r>
          <rPr>
            <sz val="9"/>
            <color indexed="81"/>
            <rFont val="Tahoma"/>
            <family val="2"/>
            <charset val="162"/>
          </rPr>
          <t xml:space="preserve">
</t>
        </r>
      </text>
    </comment>
    <comment ref="AP13" authorId="0" shapeId="0" xr:uid="{00000000-0006-0000-0300-000009000000}">
      <text>
        <r>
          <rPr>
            <b/>
            <sz val="9"/>
            <color indexed="81"/>
            <rFont val="Tahoma"/>
            <family val="2"/>
            <charset val="162"/>
          </rPr>
          <t>15 ͦC ve 1 atm Basınç altında</t>
        </r>
        <r>
          <rPr>
            <sz val="9"/>
            <color indexed="81"/>
            <rFont val="Tahoma"/>
            <family val="2"/>
            <charset val="162"/>
          </rPr>
          <t xml:space="preserve">
</t>
        </r>
      </text>
    </comment>
    <comment ref="AP14" authorId="0" shapeId="0" xr:uid="{00000000-0006-0000-0300-00000A000000}">
      <text>
        <r>
          <rPr>
            <b/>
            <sz val="9"/>
            <color indexed="81"/>
            <rFont val="Tahoma"/>
            <family val="2"/>
            <charset val="162"/>
          </rPr>
          <t>15 ͦC ve 1 atm Basınç altında</t>
        </r>
        <r>
          <rPr>
            <sz val="9"/>
            <color indexed="81"/>
            <rFont val="Tahoma"/>
            <family val="2"/>
            <charset val="162"/>
          </rPr>
          <t xml:space="preserve">
</t>
        </r>
      </text>
    </comment>
    <comment ref="AS18" authorId="0" shapeId="0" xr:uid="{00000000-0006-0000-0300-00000B000000}">
      <text>
        <r>
          <rPr>
            <b/>
            <sz val="8"/>
            <color indexed="81"/>
            <rFont val="Tahoma"/>
            <family val="2"/>
            <charset val="162"/>
          </rPr>
          <t>Satın Alınan Atık Isıdan Elektrik Üretimi Varsa dikkate alınacaktır.</t>
        </r>
        <r>
          <rPr>
            <sz val="9"/>
            <color indexed="81"/>
            <rFont val="Tahoma"/>
            <family val="2"/>
            <charset val="162"/>
          </rPr>
          <t xml:space="preserve">
</t>
        </r>
      </text>
    </comment>
    <comment ref="AS25" authorId="0" shapeId="0" xr:uid="{00000000-0006-0000-0300-00000C000000}">
      <text>
        <r>
          <rPr>
            <b/>
            <sz val="8"/>
            <color indexed="81"/>
            <rFont val="Tahoma"/>
            <family val="2"/>
            <charset val="162"/>
          </rPr>
          <t>Satın Alınan Atık Isı varsa dikkate alınacaktır.</t>
        </r>
      </text>
    </comment>
    <comment ref="AS26" authorId="0" shapeId="0" xr:uid="{00000000-0006-0000-0300-00000D000000}">
      <text>
        <r>
          <rPr>
            <b/>
            <sz val="7"/>
            <color indexed="81"/>
            <rFont val="Tahoma"/>
            <family val="2"/>
            <charset val="162"/>
          </rPr>
          <t>Kalori olarak tüketilen miktar bilinmiyorsa Sıcak Su Hesabı Sekmesini Kullanınız</t>
        </r>
        <r>
          <rPr>
            <sz val="9"/>
            <color indexed="81"/>
            <rFont val="Tahoma"/>
            <family val="2"/>
            <charset val="162"/>
          </rPr>
          <t xml:space="preserve">
</t>
        </r>
      </text>
    </comment>
    <comment ref="AS27" authorId="0" shapeId="0" xr:uid="{00000000-0006-0000-0300-00000E000000}">
      <text>
        <r>
          <rPr>
            <b/>
            <sz val="8"/>
            <color indexed="81"/>
            <rFont val="Tahoma"/>
            <family val="2"/>
            <charset val="162"/>
          </rPr>
          <t>Kalori olarak tüketilen miktar bilinmiyorsa Buhar Hesabı Sekmesini Kullanınız</t>
        </r>
        <r>
          <rPr>
            <sz val="9"/>
            <color indexed="81"/>
            <rFont val="Tahoma"/>
            <family val="2"/>
            <charset val="16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J7" authorId="0" shapeId="0" xr:uid="{00000000-0006-0000-0500-000001000000}">
      <text>
        <r>
          <rPr>
            <sz val="11"/>
            <color theme="1"/>
            <rFont val="Calibri"/>
            <family val="2"/>
            <charset val="162"/>
            <scheme val="minor"/>
          </rPr>
          <t xml:space="preserve">Prosese giren suyun sıcaklığı her zaman çıkış suyu sıcaklığından büyük olmalıdır.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J7" authorId="0" shapeId="0" xr:uid="{00000000-0006-0000-0600-000001000000}">
      <text>
        <r>
          <rPr>
            <sz val="11"/>
            <color theme="1"/>
            <rFont val="Calibri"/>
            <family val="2"/>
            <charset val="162"/>
            <scheme val="minor"/>
          </rPr>
          <t xml:space="preserve">P mutlak = P manometre + P atm
1 atm = 101,325 kPa
1 bar = 0,01 kPa
</t>
        </r>
      </text>
    </comment>
  </commentList>
</comments>
</file>

<file path=xl/sharedStrings.xml><?xml version="1.0" encoding="utf-8"?>
<sst xmlns="http://schemas.openxmlformats.org/spreadsheetml/2006/main" count="945" uniqueCount="626">
  <si>
    <t>Üretimden Gelen Net Satış Hasılatı (TL)</t>
  </si>
  <si>
    <t>Ada</t>
  </si>
  <si>
    <t>Parsel</t>
  </si>
  <si>
    <t>Firma Adı Ünvanı</t>
  </si>
  <si>
    <t>Sanayi Sicil Belge No</t>
  </si>
  <si>
    <t>Enerji Yöneticisi (varsa) Ad-Soyad-İrtibat-Sertifika No</t>
  </si>
  <si>
    <t>Enerji Yöneticisi Hizmeti Alınıyor ise Hizmet Alınan Firma Bilgileri</t>
  </si>
  <si>
    <t>TS EN ISO 50001 EYS Oluşturuldu mu?
("Evet" / "Hayır")</t>
  </si>
  <si>
    <t>(2) : "Ek_Ana Faaliyet Kodu" sayfasında yer alan ilgili kod yazılacaktır.</t>
  </si>
  <si>
    <t>Tüketilen Yakıtın
 Miktarını Giriniz</t>
  </si>
  <si>
    <t>Orijinal 
Birimi</t>
  </si>
  <si>
    <t>Tüketilen Yakıt</t>
  </si>
  <si>
    <t>Yakıtın 
Yoğunluğu</t>
  </si>
  <si>
    <t>Yakıtın 
Alt Isıl Değeri
(kcal/orj. birim)</t>
  </si>
  <si>
    <t>Çevrim 
Faktörü</t>
  </si>
  <si>
    <t>TEP 
Olarak Tüketim</t>
  </si>
  <si>
    <t>A) Katı Yakıt Tüketimi</t>
  </si>
  <si>
    <t>ARA TOPLAM</t>
  </si>
  <si>
    <t xml:space="preserve">C) Gaz Yakıt Tüketimi </t>
  </si>
  <si>
    <t>Ton</t>
  </si>
  <si>
    <t>Taş Kömürü</t>
  </si>
  <si>
    <t>-</t>
  </si>
  <si>
    <t>Doğal Gaz</t>
  </si>
  <si>
    <t>Antrasit</t>
  </si>
  <si>
    <t>m³</t>
  </si>
  <si>
    <t>Kok Gazı</t>
  </si>
  <si>
    <t>Kok Kömürü</t>
  </si>
  <si>
    <t>Yüksek Fırın Gazı</t>
  </si>
  <si>
    <t>1,290 kg/m³</t>
  </si>
  <si>
    <t>Briket</t>
  </si>
  <si>
    <t>Çelikhane Gazı</t>
  </si>
  <si>
    <t>Linyit (Teshin &amp; Sanayi)</t>
  </si>
  <si>
    <t>Rafineri Gazı</t>
  </si>
  <si>
    <t>Linyit (Santral)</t>
  </si>
  <si>
    <t>Asetilen</t>
  </si>
  <si>
    <t>Linyit (Elbistan)</t>
  </si>
  <si>
    <t>Propan</t>
  </si>
  <si>
    <t>Petrokok</t>
  </si>
  <si>
    <t>LPG</t>
  </si>
  <si>
    <t>Prina</t>
  </si>
  <si>
    <t>Çöp Gazı</t>
  </si>
  <si>
    <t>Talaş</t>
  </si>
  <si>
    <t xml:space="preserve">D) Net Elektrik Tüketimi </t>
  </si>
  <si>
    <t>Kabuk</t>
  </si>
  <si>
    <t>kWh</t>
  </si>
  <si>
    <t>Karma Elektrik</t>
  </si>
  <si>
    <t>Grafit</t>
  </si>
  <si>
    <t>Jeotermal</t>
  </si>
  <si>
    <t>Kok Tozu</t>
  </si>
  <si>
    <t>Atık Isı</t>
  </si>
  <si>
    <t>Maden</t>
  </si>
  <si>
    <t>Güneş</t>
  </si>
  <si>
    <t>Asfaltit</t>
  </si>
  <si>
    <t>Rüzgar</t>
  </si>
  <si>
    <t>Odun</t>
  </si>
  <si>
    <t>Hidrolik</t>
  </si>
  <si>
    <t>Hayvan &amp; Bitki Artığı</t>
  </si>
  <si>
    <t xml:space="preserve">E) Net Isı Tüketimi </t>
  </si>
  <si>
    <t>Turba</t>
  </si>
  <si>
    <t>kcal</t>
  </si>
  <si>
    <t>Pelet</t>
  </si>
  <si>
    <t>Odun Kömürü</t>
  </si>
  <si>
    <t>B) Sıvı Yakıt Tüketimi *</t>
  </si>
  <si>
    <t xml:space="preserve">Sıcak Su </t>
  </si>
  <si>
    <t>Ham Petrol</t>
  </si>
  <si>
    <t>1,000 kg/lt</t>
  </si>
  <si>
    <t xml:space="preserve">Buhar </t>
  </si>
  <si>
    <t>Fuel Oil No:4</t>
  </si>
  <si>
    <t>0,900 kg/lt</t>
  </si>
  <si>
    <t>TOPLAM :</t>
  </si>
  <si>
    <t>Fuel Oil No:5</t>
  </si>
  <si>
    <t>0,920 kg/lt</t>
  </si>
  <si>
    <t>Fuel Oil No:6</t>
  </si>
  <si>
    <t>0,940 kg/lt</t>
  </si>
  <si>
    <t>Motorin</t>
  </si>
  <si>
    <t>0,830 kg/lt</t>
  </si>
  <si>
    <t>Benzin</t>
  </si>
  <si>
    <t>0,735 kg/lt</t>
  </si>
  <si>
    <t>Gazyağı</t>
  </si>
  <si>
    <t>0,780 kg/lt</t>
  </si>
  <si>
    <t>Siyah Likör</t>
  </si>
  <si>
    <t>Nafta</t>
  </si>
  <si>
    <t>Kerosen</t>
  </si>
  <si>
    <t>0,802 kg/lt</t>
  </si>
  <si>
    <t>Sıvılaştırılmış Doğal Gaz (LNG)</t>
  </si>
  <si>
    <t>Aromatik Yağlar</t>
  </si>
  <si>
    <t>Katran</t>
  </si>
  <si>
    <t>Parafin</t>
  </si>
  <si>
    <t>* Litre olarak faturalandırılan yakıt miktarını ton olarak dönüştürmek için aşağıdaki örnek hesapta belirtildiği gibi verilen yoğunluk değerini kullanınız.</t>
  </si>
  <si>
    <t>Kod</t>
  </si>
  <si>
    <t xml:space="preserve">    Tanım</t>
  </si>
  <si>
    <t>10.11</t>
  </si>
  <si>
    <t>Etin işlenmesi ve saklanması</t>
  </si>
  <si>
    <t>10.12</t>
  </si>
  <si>
    <t>Kümes hayvanları etlerinin işlenmesi ve saklanması</t>
  </si>
  <si>
    <t>10.13</t>
  </si>
  <si>
    <t>Et ve kümes hayvanları etlerinden üretilen ürünlerin imalatı</t>
  </si>
  <si>
    <t>10.20</t>
  </si>
  <si>
    <t>Balık, kabuklu deniz hayvanları ve yumuşakçaların işlenmesi ve saklanması</t>
  </si>
  <si>
    <t>10.31</t>
  </si>
  <si>
    <t>Patatesin işlenmesi ve saklanması</t>
  </si>
  <si>
    <t>10.32</t>
  </si>
  <si>
    <t>Sebze ve meyve suyu imalatı</t>
  </si>
  <si>
    <t>10.39</t>
  </si>
  <si>
    <t>Başka yerde sınıflandırılmamış meyve ve sebzelerin işlenmesi ve saklanması</t>
  </si>
  <si>
    <t>10.41</t>
  </si>
  <si>
    <t>Sıvı ve katı yağ imalatı</t>
  </si>
  <si>
    <t>10.42</t>
  </si>
  <si>
    <t>Margarin ve benzeri yenilebilir katı yağların imalatı</t>
  </si>
  <si>
    <t>10.51</t>
  </si>
  <si>
    <t>Süthane işletmeciliği ve peynir imalatı</t>
  </si>
  <si>
    <t>10.52</t>
  </si>
  <si>
    <t>Dondurma imalatı</t>
  </si>
  <si>
    <t>10.61</t>
  </si>
  <si>
    <t>Öğütülmüş hububat ve sebze ürünleri imalatı</t>
  </si>
  <si>
    <t>10.62</t>
  </si>
  <si>
    <t>Nişasta ve nişastalı ürünlerin imalatı</t>
  </si>
  <si>
    <t>10.71</t>
  </si>
  <si>
    <t>Ekmek, taze pastane ürünleri ve taze kek imalatı</t>
  </si>
  <si>
    <t>10.72</t>
  </si>
  <si>
    <t>Peksimet ve bisküvi imalatı; dayanıklı pastane ürünleri ve dayanıklı kek imalatı</t>
  </si>
  <si>
    <t>10.73</t>
  </si>
  <si>
    <t>Makarna, şehriye, kuskus ve benzeri unlu mamullerin imalatı</t>
  </si>
  <si>
    <t>10.81</t>
  </si>
  <si>
    <t>Şeker imalatı</t>
  </si>
  <si>
    <t>10.82</t>
  </si>
  <si>
    <t>Kakao, çikolata ve şekerleme imalatı</t>
  </si>
  <si>
    <t>10.83</t>
  </si>
  <si>
    <t>Kahve ve çayın işlenmesi</t>
  </si>
  <si>
    <t>10.84</t>
  </si>
  <si>
    <t>Baharat, sos, sirke ve diğer çeşni maddelerinin imalatı</t>
  </si>
  <si>
    <t>10.85</t>
  </si>
  <si>
    <t>Hazır yemeklerin imalatı</t>
  </si>
  <si>
    <t>10.86</t>
  </si>
  <si>
    <t>Homojenize gıda müstahzarları ve diyetetik gıda imalatı</t>
  </si>
  <si>
    <t>10.89</t>
  </si>
  <si>
    <t>Başka yerde sınıflandırılmamış diğer gıda maddelerinin imalatı</t>
  </si>
  <si>
    <t>10.91</t>
  </si>
  <si>
    <t>Çiftlik hayvanları için hazır yem imalatı</t>
  </si>
  <si>
    <t>10.92</t>
  </si>
  <si>
    <t>Ev hayvanları için hazır gıda imalatı</t>
  </si>
  <si>
    <t>11.01</t>
  </si>
  <si>
    <t>Alkollü içeceklerin damıtılması, arıtılması ve harmanlanması</t>
  </si>
  <si>
    <t>11.02</t>
  </si>
  <si>
    <t>Üzümden şarap imalatı</t>
  </si>
  <si>
    <t>11.03</t>
  </si>
  <si>
    <t>Elma şarabı ve diğer meyve şaraplarının imalatı</t>
  </si>
  <si>
    <t>11.04</t>
  </si>
  <si>
    <t>Diğer damıtılmamış mayalı içeceklerin imalatı</t>
  </si>
  <si>
    <t>11.05</t>
  </si>
  <si>
    <t>Bira imalatı</t>
  </si>
  <si>
    <t>11.06</t>
  </si>
  <si>
    <t>Malt imalatı</t>
  </si>
  <si>
    <t>11.07</t>
  </si>
  <si>
    <t>Alkolsüz içeceklerin imalatı; maden sularının ve diğer şişelenmiş suların üretimi</t>
  </si>
  <si>
    <t>12.00</t>
  </si>
  <si>
    <t>Tütün ürünleri imalatı</t>
  </si>
  <si>
    <t>13.10</t>
  </si>
  <si>
    <t>Tekstil elyafının hazırlanması ve bükülmesi</t>
  </si>
  <si>
    <t>13.20</t>
  </si>
  <si>
    <t>Dokuma</t>
  </si>
  <si>
    <t>13.30</t>
  </si>
  <si>
    <t>Tekstil ürünlerinin bitirilmesi</t>
  </si>
  <si>
    <t>13.91</t>
  </si>
  <si>
    <t>Örgü (triko) veya tığ işi (kroşe) kumaşların imalatı</t>
  </si>
  <si>
    <t>13.92</t>
  </si>
  <si>
    <t>Giyim eşyası dışındaki tamamlanmış tekstil ürünlerinin imalatı</t>
  </si>
  <si>
    <t>13.93</t>
  </si>
  <si>
    <t>Halı ve kilim imalatı</t>
  </si>
  <si>
    <t>13.94</t>
  </si>
  <si>
    <t>Halat, urgan, kınnap ve ağ imalatı</t>
  </si>
  <si>
    <t>13.95</t>
  </si>
  <si>
    <t>Dokusuz kumaşların ve dokusuz kumaştan yapılan ürünlerin imalatı, giyim eşyası hariç</t>
  </si>
  <si>
    <t>13.96</t>
  </si>
  <si>
    <t>Diğer teknik ve endüstriyel tekstillerin imalatı</t>
  </si>
  <si>
    <t>13.99</t>
  </si>
  <si>
    <t>Başka yerde sınıflandırılmamış diğer tekstillerin imalatı</t>
  </si>
  <si>
    <t>14.11</t>
  </si>
  <si>
    <t>Deri giyim eşyası imalatı</t>
  </si>
  <si>
    <t>14.12</t>
  </si>
  <si>
    <t>İş giysisi imalatı</t>
  </si>
  <si>
    <t>14.13</t>
  </si>
  <si>
    <t>Diğer dış giyim eşyaları imalatı</t>
  </si>
  <si>
    <t>14.14</t>
  </si>
  <si>
    <t>İç giyim eşyası imalatı</t>
  </si>
  <si>
    <t>14.19</t>
  </si>
  <si>
    <t>Diğer giyim eşyalarının ve giysi aksesuarlarının imalatı</t>
  </si>
  <si>
    <t>14.20</t>
  </si>
  <si>
    <t>Kürkten eşya imalatı</t>
  </si>
  <si>
    <t>14.31</t>
  </si>
  <si>
    <t>Örme (trikotaj) ve tığ işi (kroşe) çorap imalatı</t>
  </si>
  <si>
    <t>14.39</t>
  </si>
  <si>
    <t>Örme (trikotaj) ve tığ işi (kroşe) diğer giyim eşyası imalatı</t>
  </si>
  <si>
    <t>15.11</t>
  </si>
  <si>
    <t>Derinin tabaklanması ve işlenmesi; kürkün işlenmesi ve boyanması</t>
  </si>
  <si>
    <t>15.12</t>
  </si>
  <si>
    <t>Bavul, el çantası ve benzerleri ile saraçlık ve koşum takımı imalatı (deri giyim eşyası hariç)</t>
  </si>
  <si>
    <t>15.20</t>
  </si>
  <si>
    <t>Ayakkabı, bot, terlik vb. imalatı</t>
  </si>
  <si>
    <t>16.10</t>
  </si>
  <si>
    <t>Ağaçların biçilmesi ve planyalanması</t>
  </si>
  <si>
    <t>16.21</t>
  </si>
  <si>
    <t>Ahşap kaplama paneli ve ağaç esaslı panel imalatı</t>
  </si>
  <si>
    <t>16.22</t>
  </si>
  <si>
    <t>Birleştirilmiş parke yer döşemelerinin imalatı</t>
  </si>
  <si>
    <t>16.23</t>
  </si>
  <si>
    <t>Diğer bina doğramacılığı ve marangozluk ürünlerinin imalatı</t>
  </si>
  <si>
    <t>16.24</t>
  </si>
  <si>
    <t>Ahşap konteyner imalatı</t>
  </si>
  <si>
    <t>16.29</t>
  </si>
  <si>
    <t>Diğer ağaç ürünleri imalatı; mantardan, saz, saman ve benzeri örme malzemelerinden yapılmış ürünlerin imalatı</t>
  </si>
  <si>
    <t>17.11</t>
  </si>
  <si>
    <t>Kağıt hamuru imalatı</t>
  </si>
  <si>
    <t>17.12</t>
  </si>
  <si>
    <t>Kağıt ve mukavva imalatı</t>
  </si>
  <si>
    <t>17.21</t>
  </si>
  <si>
    <t>Oluklu kağıt ve mukavva imalatı ile kağıt ve mukavvadan yapılan muhafazaların imalatı</t>
  </si>
  <si>
    <t>17.22</t>
  </si>
  <si>
    <t>Kağıttan yapılan ev eşyası, sıhhi malzemeler ve tuvalet malzemeleri imalatı</t>
  </si>
  <si>
    <t>17.23</t>
  </si>
  <si>
    <t>Kağıt kırtasiye ürünleri imalatı</t>
  </si>
  <si>
    <t>17.24</t>
  </si>
  <si>
    <t>Duvar kağıdı imalatı</t>
  </si>
  <si>
    <t>17.29</t>
  </si>
  <si>
    <t>Kağıt ve mukavvadan diğer ürünlerin imalatı</t>
  </si>
  <si>
    <t>18.11</t>
  </si>
  <si>
    <t>Gazetelerin basımı</t>
  </si>
  <si>
    <t>18.12</t>
  </si>
  <si>
    <t>Diğer matbaacılık</t>
  </si>
  <si>
    <t>18.13</t>
  </si>
  <si>
    <t>Basım ve yayım öncesi hizmetler</t>
  </si>
  <si>
    <t>18.14</t>
  </si>
  <si>
    <t>Ciltçilik ve ilgili hizmetler</t>
  </si>
  <si>
    <t>18.20</t>
  </si>
  <si>
    <t>Kayıtlı medyanın çoğaltılması</t>
  </si>
  <si>
    <t>19.10</t>
  </si>
  <si>
    <t>Kok fırını ürünlerinin imalatı</t>
  </si>
  <si>
    <t>19.20</t>
  </si>
  <si>
    <t>Rafine edilmiş petrol ürünleri imalatı</t>
  </si>
  <si>
    <t>20.11</t>
  </si>
  <si>
    <t>Sanayi gazları imalatı</t>
  </si>
  <si>
    <t>20.12</t>
  </si>
  <si>
    <t>Boya maddeleri ve pigment imalatı</t>
  </si>
  <si>
    <t>20.13</t>
  </si>
  <si>
    <t>Diğer inorganik temel kimyasal maddelerin imalatı</t>
  </si>
  <si>
    <t>20.14</t>
  </si>
  <si>
    <t>Diğer organik temel kimyasalların imalatı</t>
  </si>
  <si>
    <t>20.15</t>
  </si>
  <si>
    <t>Kimyasal gübre ve azot bileşiklerinin imalatı</t>
  </si>
  <si>
    <t>20.16</t>
  </si>
  <si>
    <t>Birincil formda plastik hammaddelerin imalatı</t>
  </si>
  <si>
    <t>20.17</t>
  </si>
  <si>
    <t>Birincil formda sentetik kauçuk imalatı</t>
  </si>
  <si>
    <t>20.20</t>
  </si>
  <si>
    <t>Haşere ilaçları ve diğer zirai-kimyasal ürünlerin imalatı</t>
  </si>
  <si>
    <t>20.30</t>
  </si>
  <si>
    <t>Boya, vernik ve benzeri kaplayıcı maddeler ile matbaa mürekkebi ve macun imalatı</t>
  </si>
  <si>
    <t>20.41</t>
  </si>
  <si>
    <t>Sabun ve deterjan ile temizlik ve parlatıcı maddeler imalatı</t>
  </si>
  <si>
    <t>20.42</t>
  </si>
  <si>
    <t>Parfümlerin, kozmetiklerin ve kişisel bakım ürünlerinin imalatı</t>
  </si>
  <si>
    <t>20.51</t>
  </si>
  <si>
    <t>Patlayıcı madde imalatı</t>
  </si>
  <si>
    <t>20.52</t>
  </si>
  <si>
    <t>Tutkal imalatı</t>
  </si>
  <si>
    <t>20.53</t>
  </si>
  <si>
    <t>Uçucu yağların imalatı</t>
  </si>
  <si>
    <t>20.59</t>
  </si>
  <si>
    <t>Başka yerde sınıflandırılmamış diğer kimyasal ürünlerin imalatı</t>
  </si>
  <si>
    <t>20.60</t>
  </si>
  <si>
    <t>Suni veya sentetik elyaf imalatı</t>
  </si>
  <si>
    <t>21.10</t>
  </si>
  <si>
    <t>Temel eczacılık ürünleri imalatı</t>
  </si>
  <si>
    <t>21.20</t>
  </si>
  <si>
    <t>Eczacılığa ilişkin ilaçların imalatı</t>
  </si>
  <si>
    <t>22.11</t>
  </si>
  <si>
    <t>İç ve dış lastik imalatı; lastiğe sırt geçirilmesi ve yeniden işlenmesi</t>
  </si>
  <si>
    <t>22.19</t>
  </si>
  <si>
    <t>Diğer kauçuk ürünleri imalatı</t>
  </si>
  <si>
    <t>22.21</t>
  </si>
  <si>
    <t>Plastik tabaka, levha, tüp ve profil imalatı</t>
  </si>
  <si>
    <t>22.22</t>
  </si>
  <si>
    <t>Plastik torba, çanta, poşet, çuval, kutu, damacana, şişe, makara vb. paketleme malzemelerinin imalatı</t>
  </si>
  <si>
    <t>22.23</t>
  </si>
  <si>
    <t>Plastik inşaat malzemesi imalatı</t>
  </si>
  <si>
    <t>22.29</t>
  </si>
  <si>
    <t>Diğer plastik ürünlerin imalatı</t>
  </si>
  <si>
    <t>23.11</t>
  </si>
  <si>
    <t>Düz cam imalatı</t>
  </si>
  <si>
    <t>23.12</t>
  </si>
  <si>
    <t>Düz camın şekillendirilmesi ve işlenmesi</t>
  </si>
  <si>
    <t>23.13</t>
  </si>
  <si>
    <t>Çukur cam imalatı</t>
  </si>
  <si>
    <t>23.14</t>
  </si>
  <si>
    <t>Cam elyafı imalatı</t>
  </si>
  <si>
    <t>23.19</t>
  </si>
  <si>
    <t>Diğer camların imalatı ve işlenmesi (teknik amaçlı cam eşyalar dahil)</t>
  </si>
  <si>
    <t>23.20</t>
  </si>
  <si>
    <t>Ateşe dayanıklı (refrakter) ürünlerin imalatı</t>
  </si>
  <si>
    <t>23.31</t>
  </si>
  <si>
    <t>Seramik karo ve kaldırım taşları imalatı</t>
  </si>
  <si>
    <t>23.32</t>
  </si>
  <si>
    <t>Fırınlanmış kilden tuğla, karo ve inşaat malzemeleri imalatı</t>
  </si>
  <si>
    <t>23.41</t>
  </si>
  <si>
    <t>Seramik ev ve süs eşyaları imalatı</t>
  </si>
  <si>
    <t>23.42</t>
  </si>
  <si>
    <t>Seramik sıhhi ürünlerin imalatı</t>
  </si>
  <si>
    <t>23.43</t>
  </si>
  <si>
    <t>Seramik yalıtkanların (izolatörlerin) ve yalıtkan bağlantı parçalarının imalatı</t>
  </si>
  <si>
    <t>23.44</t>
  </si>
  <si>
    <t>Diğer teknik seramik ürünlerin imalatı</t>
  </si>
  <si>
    <t>23.49</t>
  </si>
  <si>
    <t>Başka yerde sınıflandırılmamış diğer seramik ürünlerin imalatı</t>
  </si>
  <si>
    <t>23.51</t>
  </si>
  <si>
    <t>Çimento imalatı</t>
  </si>
  <si>
    <t>23.52</t>
  </si>
  <si>
    <t>Kireç ve alçı imalatı</t>
  </si>
  <si>
    <t>23.61</t>
  </si>
  <si>
    <t>İnşaat amaçlı beton ürünlerin imalatı</t>
  </si>
  <si>
    <t>23.62</t>
  </si>
  <si>
    <t>İnşaat amaçlı alçı ürünlerin imalatı</t>
  </si>
  <si>
    <t>23.63</t>
  </si>
  <si>
    <t>Hazır beton imalatı</t>
  </si>
  <si>
    <t>23.64</t>
  </si>
  <si>
    <t>Toz harç imalatı</t>
  </si>
  <si>
    <t>23.65</t>
  </si>
  <si>
    <t>Lif ve çimento karışımlı ürünlerin imalatı</t>
  </si>
  <si>
    <t>23.69</t>
  </si>
  <si>
    <t>Beton, alçı ve çimentodan yapılmış diğer ürünlerin imalatı</t>
  </si>
  <si>
    <t>23.70</t>
  </si>
  <si>
    <t>Taş ve mermerin kesilmesi, şekil verilmesi ve bitirilmesi</t>
  </si>
  <si>
    <t>23.91</t>
  </si>
  <si>
    <t>Aşındırıcı ürünlerin imalatı</t>
  </si>
  <si>
    <t>23.99</t>
  </si>
  <si>
    <t>Başka yerde sınıflandırılmamış metalik olmayan diğer mineral ürünlerin imalatı</t>
  </si>
  <si>
    <t>24.10</t>
  </si>
  <si>
    <t>Ana demir ve çelik ürünleri ile ferro alaşımların imalatı</t>
  </si>
  <si>
    <t>24.20</t>
  </si>
  <si>
    <t>Çelikten tüpler, borular, içi boş profiller ve benzeri bağlantı parçalarının imalatı</t>
  </si>
  <si>
    <t>24.31</t>
  </si>
  <si>
    <t>Barların soğuk çekilmesi</t>
  </si>
  <si>
    <t>24.32</t>
  </si>
  <si>
    <t>Dar şeritlerin soğuk haddelenmesi</t>
  </si>
  <si>
    <t>24.33</t>
  </si>
  <si>
    <t>Soğuk şekillendirme veya katlama</t>
  </si>
  <si>
    <t>24.34</t>
  </si>
  <si>
    <t>Tellerin soğuk çekilmesi</t>
  </si>
  <si>
    <t>24.41</t>
  </si>
  <si>
    <t>Değerli metal üretimi</t>
  </si>
  <si>
    <t>24.42</t>
  </si>
  <si>
    <t>Alüminyum üretimi</t>
  </si>
  <si>
    <t>24.43</t>
  </si>
  <si>
    <t>Kurşun, çinko ve kalay üretimi</t>
  </si>
  <si>
    <t>24.44</t>
  </si>
  <si>
    <t>Bakır üretimi</t>
  </si>
  <si>
    <t>24.45</t>
  </si>
  <si>
    <t>Demir dışı diğer metallerin üretimi</t>
  </si>
  <si>
    <t>24.46</t>
  </si>
  <si>
    <t>Nükleer yakıtların işlenmesi</t>
  </si>
  <si>
    <t>24.51</t>
  </si>
  <si>
    <t>Demir döküm</t>
  </si>
  <si>
    <t>24.52</t>
  </si>
  <si>
    <t>Çelik dökümü</t>
  </si>
  <si>
    <t>24.53</t>
  </si>
  <si>
    <t>Hafif metallerin dökümü</t>
  </si>
  <si>
    <t>24.54</t>
  </si>
  <si>
    <t>Diğer demir dışı metallerin dökümü</t>
  </si>
  <si>
    <t>25.11</t>
  </si>
  <si>
    <t>Metal yapı ve yapı parçaları imalatı</t>
  </si>
  <si>
    <t>25.12</t>
  </si>
  <si>
    <t>Metalden kapı ve pencere imalatı</t>
  </si>
  <si>
    <t>25.21</t>
  </si>
  <si>
    <t>Merkezi ısıtma radyatörleri (elektrikli radyatörler hariç) ve sıcak su kazanları (boylerleri) imalatı</t>
  </si>
  <si>
    <t>25.29</t>
  </si>
  <si>
    <t>Metalden diğer tank, rezervuar ve konteynerler imalatı</t>
  </si>
  <si>
    <t>25.30</t>
  </si>
  <si>
    <t>Buhar jeneratörü imalatı, merkezi ısıtma sıcak su kazanları (boylerleri) hariç</t>
  </si>
  <si>
    <t>25.40</t>
  </si>
  <si>
    <t>Silah ve mühimmat (cephane) imalatı</t>
  </si>
  <si>
    <t>25.50</t>
  </si>
  <si>
    <t>Metallerin dövülmesi, preslenmesi, baskılanması ve yuvarlanması; toz metalürjisi</t>
  </si>
  <si>
    <t>25.61</t>
  </si>
  <si>
    <t>Metallerin işlenmesi ve kaplanması</t>
  </si>
  <si>
    <t>25.62</t>
  </si>
  <si>
    <t>Metallerin makinede işlenmesi ve şekil verilmesi</t>
  </si>
  <si>
    <t>25.71</t>
  </si>
  <si>
    <t>Çatal-bıçak takımları ve diğer kesici aletlerin imalatı</t>
  </si>
  <si>
    <t>25.72</t>
  </si>
  <si>
    <t>Kilit ve menteşe imalatı</t>
  </si>
  <si>
    <t>25.73</t>
  </si>
  <si>
    <t>El aletleri, takım tezgahı uçları, testere ağızları vb. imalatı</t>
  </si>
  <si>
    <t>25.91</t>
  </si>
  <si>
    <t>Çelik varil ve benzer muhafazaların imalatı</t>
  </si>
  <si>
    <t>25.92</t>
  </si>
  <si>
    <t>Metalden hafif paketleme malzemeleri imalatı</t>
  </si>
  <si>
    <t>25.93</t>
  </si>
  <si>
    <t>Tel ürünleri, zincir ve yayların imalatı</t>
  </si>
  <si>
    <t>25.94</t>
  </si>
  <si>
    <t>Bağlantı malzemelerinin ve vida makinesi ürünlerinin imalatı</t>
  </si>
  <si>
    <t>25.99</t>
  </si>
  <si>
    <t>Başka yerde sınıflandırılmamış diğer fabrikasyon metal ürünlerin imalatı</t>
  </si>
  <si>
    <t>26.11</t>
  </si>
  <si>
    <t>Elektronik bileşenlerin imalatı</t>
  </si>
  <si>
    <t>26.12</t>
  </si>
  <si>
    <t>Yüklü elektronik kart imalatı</t>
  </si>
  <si>
    <t>26.20</t>
  </si>
  <si>
    <t>Bilgisayar ve bilgisayar çevre birimleri imalatı</t>
  </si>
  <si>
    <t>26.30</t>
  </si>
  <si>
    <t>İletişim ekipmanlarının imalatı</t>
  </si>
  <si>
    <t>26.40</t>
  </si>
  <si>
    <t>Tüketici elektroniği ürünlerinin imalatı</t>
  </si>
  <si>
    <t>26.51</t>
  </si>
  <si>
    <t>Ölçme, test ve seyrüsefer amaçlı alet ve cihazların imalatı</t>
  </si>
  <si>
    <t>26.52</t>
  </si>
  <si>
    <t>Kol saatlerinin, masa ve duvar saatlerinin ve benzerlerinin imalatı</t>
  </si>
  <si>
    <t>26.60</t>
  </si>
  <si>
    <t>Işınlama, elektro medikal ve elektro terapi ile ilgili cihazların imalatı</t>
  </si>
  <si>
    <t>26.70</t>
  </si>
  <si>
    <t>Optik aletlerin ve fotografik ekipmanların imalatı</t>
  </si>
  <si>
    <t>26.80</t>
  </si>
  <si>
    <t>Manyetik ve optik kaset, bant, CD, vb. ortamların imalatı</t>
  </si>
  <si>
    <t>27.11</t>
  </si>
  <si>
    <t>Elektrik motorlarının, jeneratörlerin ve transformatörlerin imalatı</t>
  </si>
  <si>
    <t>27.12</t>
  </si>
  <si>
    <t>Elektrik dağıtım ve kontrol cihazları imalatı</t>
  </si>
  <si>
    <t>27.20</t>
  </si>
  <si>
    <t>Akümülatör ve pil imalatı</t>
  </si>
  <si>
    <t>27.31</t>
  </si>
  <si>
    <t>Fiber optik kabloların imalatı</t>
  </si>
  <si>
    <t>27.32</t>
  </si>
  <si>
    <t>Diğer elektronik ve elektrik telleri ve kablolarının imalatı</t>
  </si>
  <si>
    <t>27.33</t>
  </si>
  <si>
    <t>Kablolamada kullanılan gereçlerin imalatı</t>
  </si>
  <si>
    <t>27.40</t>
  </si>
  <si>
    <t>Elektrikli aydınlatma ekipmanlarının imalatı</t>
  </si>
  <si>
    <t>27.51</t>
  </si>
  <si>
    <t>Elektrikli ev aletlerinin imalatı</t>
  </si>
  <si>
    <t>27.52</t>
  </si>
  <si>
    <t>Elektriksiz ev aletlerinin imalatı</t>
  </si>
  <si>
    <t>27.90</t>
  </si>
  <si>
    <t>Diğer elektrikli ekipmanların imalatı</t>
  </si>
  <si>
    <t>28.11</t>
  </si>
  <si>
    <t>Motor ve türbin imalatı (hava taşıtı, motorlu taşıt ve motosiklet motorları hariç)</t>
  </si>
  <si>
    <t>28.12</t>
  </si>
  <si>
    <t>Akışkan gücü ile çalışan ekipmanların imalatı</t>
  </si>
  <si>
    <t>28.13</t>
  </si>
  <si>
    <t>Diğer pompaların ve kompresörlerin imalatı</t>
  </si>
  <si>
    <t>28.14</t>
  </si>
  <si>
    <t>Diğer musluk ve valf/vana imalatı</t>
  </si>
  <si>
    <t>28.15</t>
  </si>
  <si>
    <t>Rulman, dişli/dişli takımı, şanzıman ve tahrik elemanlarının imalatı</t>
  </si>
  <si>
    <t>28.21</t>
  </si>
  <si>
    <t>Fırın, ocak (sanayi ocakları) ve brülör (ocak ateşleyicileri) imalatı</t>
  </si>
  <si>
    <t>28.22</t>
  </si>
  <si>
    <t>Kaldırma ve taşıma ekipmanları imalatı</t>
  </si>
  <si>
    <t>28.23</t>
  </si>
  <si>
    <t>Büro makineleri ve ekipmanları imalatı (bilgisayarlar ve çevre birimleri hariç)</t>
  </si>
  <si>
    <t>28.24</t>
  </si>
  <si>
    <t>Motorlu veya pnömatik (hava basınçlı) el aletlerinin imalatı</t>
  </si>
  <si>
    <t>28.25</t>
  </si>
  <si>
    <t>Soğutma ve havalandırma donanımlarının imalatı, evde kullanılanlar hariç</t>
  </si>
  <si>
    <t>28.29</t>
  </si>
  <si>
    <t>Başka yerde sınıflandırılmamış diğer genel amaçlı makinelerin imalatı</t>
  </si>
  <si>
    <t>28.30</t>
  </si>
  <si>
    <t>Tarım ve ormancılık makinelerinin imalatı</t>
  </si>
  <si>
    <t>28.41</t>
  </si>
  <si>
    <t>Metal işleme makinelerinin imalatı</t>
  </si>
  <si>
    <t>28.49</t>
  </si>
  <si>
    <t>Diğer takım tezgahlarının imalatı</t>
  </si>
  <si>
    <t>28.91</t>
  </si>
  <si>
    <t>Metalürji makineleri imalatı</t>
  </si>
  <si>
    <t>28.92</t>
  </si>
  <si>
    <t>Maden, taş ocağı ve inşaat makineleri imalatı</t>
  </si>
  <si>
    <t>28.93</t>
  </si>
  <si>
    <t>Gıda, içecek ve tütün işleme makineleri imalatı</t>
  </si>
  <si>
    <t>28.94</t>
  </si>
  <si>
    <t>Tekstil, giyim eşyası ve deri üretiminde kullanılan makinelerin imalatı</t>
  </si>
  <si>
    <t>28.95</t>
  </si>
  <si>
    <t>Kağıt ve mukavva üretiminde kullanılan makinelerin imalatı</t>
  </si>
  <si>
    <t>28.96</t>
  </si>
  <si>
    <t>Plastik ve kauçuk makinelerinin imalatı</t>
  </si>
  <si>
    <t>28.99</t>
  </si>
  <si>
    <t>Başka yerde sınıflandırılmamış diğer özel amaçlı makinelerin imalatı</t>
  </si>
  <si>
    <t>29.10</t>
  </si>
  <si>
    <t>Motorlu kara taşıtlarının imalatı</t>
  </si>
  <si>
    <t>29.20</t>
  </si>
  <si>
    <t>Motorlu kara taşıtları karoseri (kaporta) imalatı; treyler (römork) ve yarı treyler (yarı römork) imalatı</t>
  </si>
  <si>
    <t>29.31</t>
  </si>
  <si>
    <t>Motorlu kara taşıtları için elektrik ve elektronik donanımların imalatı</t>
  </si>
  <si>
    <t>29.32</t>
  </si>
  <si>
    <t>Motorlu kara taşıtları için diğer parça ve aksesuarların imalatı</t>
  </si>
  <si>
    <t>30.11</t>
  </si>
  <si>
    <t>Gemilerin ve yüzen yapıların inşası</t>
  </si>
  <si>
    <t>30.12</t>
  </si>
  <si>
    <t>Eğlence ve spor amaçlı teknelerin yapımı</t>
  </si>
  <si>
    <t>30.20</t>
  </si>
  <si>
    <t>Demir yolu lokomotifleri ve vagonlarının imalatı</t>
  </si>
  <si>
    <t>30.30</t>
  </si>
  <si>
    <t>Hava taşıtları ve uzay araçları ile bunlarla ilgili makinelerin imalatı</t>
  </si>
  <si>
    <t>30.40</t>
  </si>
  <si>
    <t>Askeri savaş araçlarının imalatı</t>
  </si>
  <si>
    <t>30.91</t>
  </si>
  <si>
    <t>Motosiklet imalatı</t>
  </si>
  <si>
    <t>30.92</t>
  </si>
  <si>
    <t>Bisiklet ve engelli aracı imalatı</t>
  </si>
  <si>
    <t>30.99</t>
  </si>
  <si>
    <t>Başka yerde sınıflandırılmamış diğer ulaşım ekipmanlarının imalatı</t>
  </si>
  <si>
    <t>31.01</t>
  </si>
  <si>
    <t>Büro ve mağaza mobilyaları imalatı</t>
  </si>
  <si>
    <t>31.02</t>
  </si>
  <si>
    <t>Mutfak mobilyalarının imalatı</t>
  </si>
  <si>
    <t>31.03</t>
  </si>
  <si>
    <t>Yatak imalatı</t>
  </si>
  <si>
    <t>31.09</t>
  </si>
  <si>
    <t>Diğer mobilyaların imalatı</t>
  </si>
  <si>
    <t>32.11</t>
  </si>
  <si>
    <t>Madeni para basımı</t>
  </si>
  <si>
    <t>32.12</t>
  </si>
  <si>
    <t>Mücevher ve benzeri eşyaların imalatı</t>
  </si>
  <si>
    <t>32.13</t>
  </si>
  <si>
    <t>İmitasyon (taklit) takılar ve ilgili eşyaların imalatı</t>
  </si>
  <si>
    <t>32.20</t>
  </si>
  <si>
    <t>Müzik aletleri imalatı</t>
  </si>
  <si>
    <t>32.30</t>
  </si>
  <si>
    <t>Spor malzemeleri imalatı</t>
  </si>
  <si>
    <t>32.40</t>
  </si>
  <si>
    <t>Oyun ve oyuncak imalatı</t>
  </si>
  <si>
    <t>32.50</t>
  </si>
  <si>
    <t>Tıbbi ve dişçilik ile ilgili araç ve gereçlerin imalatı</t>
  </si>
  <si>
    <t>32.91</t>
  </si>
  <si>
    <t>Süpürge ve fırça imalatı</t>
  </si>
  <si>
    <t>32.99</t>
  </si>
  <si>
    <t>Başka yerde sınıflandırılmamış diğer imalatlar</t>
  </si>
  <si>
    <t>33.11</t>
  </si>
  <si>
    <t>Fabrikasyon metal ürünlerin onarımı</t>
  </si>
  <si>
    <t>33.12</t>
  </si>
  <si>
    <t>Makinelerin onarımı</t>
  </si>
  <si>
    <t>33.13</t>
  </si>
  <si>
    <t>Elektronik veya optik ekipmanların onarımı</t>
  </si>
  <si>
    <t>33.14</t>
  </si>
  <si>
    <t>Elektrikli ekipmanların onarımı</t>
  </si>
  <si>
    <t>33.15</t>
  </si>
  <si>
    <t>Gemilerin ve teknelerin bakım ve onarımı</t>
  </si>
  <si>
    <t>33.16</t>
  </si>
  <si>
    <t>Hava taşıtlarının ve uzay araçlarının bakım ve onarımı</t>
  </si>
  <si>
    <t>33.17</t>
  </si>
  <si>
    <t>Diğer ulaşım ekipmanlarının bakım ve onarımı</t>
  </si>
  <si>
    <t>33.19</t>
  </si>
  <si>
    <t>Diğer ekipmanların onarımı</t>
  </si>
  <si>
    <t>33.20</t>
  </si>
  <si>
    <t>Sanayi makine ve ekipmanlarının kurulumu</t>
  </si>
  <si>
    <t>Sıcak Su Tüketimi</t>
  </si>
  <si>
    <t>Isıl Enerji Kaynağı</t>
  </si>
  <si>
    <t>Birimi</t>
  </si>
  <si>
    <t>Tüketilen Miktar</t>
  </si>
  <si>
    <r>
      <rPr>
        <b/>
        <sz val="11"/>
        <color theme="0"/>
        <rFont val="Calibri"/>
        <family val="2"/>
        <charset val="162"/>
      </rPr>
      <t xml:space="preserve">Kullanım Noktasına Giriş Suyu Sıcaklığı
</t>
    </r>
    <r>
      <rPr>
        <b/>
        <sz val="12"/>
        <color theme="0"/>
        <rFont val="Calibri"/>
        <family val="2"/>
        <charset val="162"/>
      </rPr>
      <t>[</t>
    </r>
    <r>
      <rPr>
        <b/>
        <sz val="12"/>
        <color theme="0"/>
        <rFont val="Arial Tur"/>
      </rPr>
      <t>ͦ</t>
    </r>
    <r>
      <rPr>
        <b/>
        <sz val="12"/>
        <color theme="0"/>
        <rFont val="Calibri"/>
        <family val="2"/>
        <charset val="162"/>
      </rPr>
      <t xml:space="preserve"> </t>
    </r>
    <r>
      <rPr>
        <b/>
        <sz val="12"/>
        <color theme="0"/>
        <rFont val="Calibri"/>
        <family val="2"/>
        <charset val="162"/>
      </rPr>
      <t>C]</t>
    </r>
  </si>
  <si>
    <r>
      <rPr>
        <b/>
        <sz val="11"/>
        <color theme="0"/>
        <rFont val="Calibri"/>
        <family val="2"/>
        <charset val="162"/>
      </rPr>
      <t xml:space="preserve">Kullanım Noktasından 
Çıkış Suyu Sıcaklığı
</t>
    </r>
    <r>
      <rPr>
        <b/>
        <sz val="12"/>
        <color theme="0"/>
        <rFont val="Calibri"/>
        <family val="2"/>
        <charset val="162"/>
      </rPr>
      <t>[</t>
    </r>
    <r>
      <rPr>
        <b/>
        <sz val="12"/>
        <color theme="0"/>
        <rFont val="Arial Tur"/>
      </rPr>
      <t>ͦ</t>
    </r>
    <r>
      <rPr>
        <b/>
        <sz val="12"/>
        <color theme="0"/>
        <rFont val="Calibri"/>
        <family val="2"/>
        <charset val="162"/>
      </rPr>
      <t xml:space="preserve"> </t>
    </r>
    <r>
      <rPr>
        <b/>
        <sz val="12"/>
        <color theme="0"/>
        <rFont val="Calibri"/>
        <family val="2"/>
        <charset val="162"/>
      </rPr>
      <t>C]</t>
    </r>
  </si>
  <si>
    <t>Tüketilen Isıl Enerji
[kWh/Yıl]</t>
  </si>
  <si>
    <t>Tüketilen Isıl Enerji
[kcal/Yıl]</t>
  </si>
  <si>
    <t>Sıcak Su</t>
  </si>
  <si>
    <t>kg/Yıl</t>
  </si>
  <si>
    <r>
      <rPr>
        <b/>
        <sz val="11"/>
        <color rgb="FFFF0000"/>
        <rFont val="Calibri"/>
        <family val="2"/>
        <charset val="162"/>
      </rPr>
      <t xml:space="preserve">Not : </t>
    </r>
    <r>
      <rPr>
        <b/>
        <sz val="11"/>
        <color rgb="FFFF0000"/>
        <rFont val="Calibri"/>
        <family val="2"/>
        <charset val="162"/>
      </rPr>
      <t>Net Sıcak Su Tüketimi = Satın Alınan Sıcak Su + Yenilenebilir Enerji Kaynaklarından Üretilen Sıcak Su - Satılan Sıcak Su (Varsa)</t>
    </r>
  </si>
  <si>
    <t>Buhar Tüketimi</t>
  </si>
  <si>
    <t>Mutlak Buhar Basıncı
[Bar]</t>
  </si>
  <si>
    <r>
      <rPr>
        <b/>
        <sz val="11"/>
        <color theme="0"/>
        <rFont val="Calibri"/>
        <family val="2"/>
        <charset val="162"/>
      </rPr>
      <t xml:space="preserve">Buharın Sıcaklığı
[ </t>
    </r>
    <r>
      <rPr>
        <b/>
        <sz val="11"/>
        <color theme="0"/>
        <rFont val="Arial Tur"/>
      </rPr>
      <t>ͦ</t>
    </r>
    <r>
      <rPr>
        <b/>
        <sz val="11"/>
        <color theme="0"/>
        <rFont val="Calibri"/>
        <family val="2"/>
        <charset val="162"/>
      </rPr>
      <t xml:space="preserve"> </t>
    </r>
    <r>
      <rPr>
        <b/>
        <sz val="11"/>
        <color theme="0"/>
        <rFont val="Calibri"/>
        <family val="2"/>
        <charset val="162"/>
      </rPr>
      <t>C ]</t>
    </r>
  </si>
  <si>
    <t>Buhar</t>
  </si>
  <si>
    <r>
      <rPr>
        <b/>
        <sz val="11"/>
        <color rgb="FFFF0000"/>
        <rFont val="Calibri"/>
        <family val="2"/>
        <charset val="162"/>
      </rPr>
      <t xml:space="preserve">Not : </t>
    </r>
    <r>
      <rPr>
        <b/>
        <sz val="11"/>
        <color rgb="FFFF0000"/>
        <rFont val="Calibri"/>
        <family val="2"/>
        <charset val="162"/>
      </rPr>
      <t>Net Buhar Tüketimi = Satın Alınan Buharın Isıl Enerjisi + Yenilenebilir Enerji Kaynaklarından Üretilen Buharın Isıl Enerjisi - Satılan Buharın Isıl Enerjisi</t>
    </r>
    <r>
      <rPr>
        <b/>
        <sz val="11"/>
        <color rgb="FFFF0000"/>
        <rFont val="Calibri"/>
        <family val="2"/>
        <charset val="162"/>
      </rPr>
      <t xml:space="preserve"> </t>
    </r>
    <r>
      <rPr>
        <b/>
        <sz val="11"/>
        <color rgb="FFFF0000"/>
        <rFont val="Calibri"/>
        <family val="2"/>
        <charset val="162"/>
      </rPr>
      <t>(Varsa)</t>
    </r>
  </si>
  <si>
    <t>Sıcaklık</t>
  </si>
  <si>
    <t>Kelvin</t>
  </si>
  <si>
    <t>Celcius</t>
  </si>
  <si>
    <t>Fahrenheit</t>
  </si>
  <si>
    <t>Basınç</t>
  </si>
  <si>
    <t>atm</t>
  </si>
  <si>
    <t>bar</t>
  </si>
  <si>
    <t>Mpa</t>
  </si>
  <si>
    <t>PSI (lb/in)</t>
  </si>
  <si>
    <t>PSI
(lb/in)</t>
  </si>
  <si>
    <t>Güç</t>
  </si>
  <si>
    <t>watt</t>
  </si>
  <si>
    <t>kW</t>
  </si>
  <si>
    <t>HP</t>
  </si>
  <si>
    <t>BTU/h</t>
  </si>
  <si>
    <t>Enerji</t>
  </si>
  <si>
    <t>joule</t>
  </si>
  <si>
    <t>Wh</t>
  </si>
  <si>
    <t>calorie</t>
  </si>
  <si>
    <t>BTU</t>
  </si>
  <si>
    <t>TEP</t>
  </si>
  <si>
    <t>Çalışan Sayısı</t>
  </si>
  <si>
    <t>Bağlı Bulunduğu Vergi Dairesi</t>
  </si>
  <si>
    <t>T.C  Kimlik Numarası</t>
  </si>
  <si>
    <t>Görevi</t>
  </si>
  <si>
    <t>Firma Adresi ve İletişim Numarası</t>
  </si>
  <si>
    <t xml:space="preserve">Firma Mail </t>
  </si>
  <si>
    <t>SIRA</t>
  </si>
  <si>
    <t xml:space="preserve">BİLGİ </t>
  </si>
  <si>
    <t>VERİ</t>
  </si>
  <si>
    <r>
      <t xml:space="preserve">Ana Faaliyet Alan Kodu </t>
    </r>
    <r>
      <rPr>
        <b/>
        <sz val="12"/>
        <color rgb="FFFF0000"/>
        <rFont val="Calibri"/>
        <family val="2"/>
        <charset val="162"/>
      </rPr>
      <t>(2)</t>
    </r>
  </si>
  <si>
    <t>İlgili Kişi Mail</t>
  </si>
  <si>
    <r>
      <t xml:space="preserve">2023 (TEP/yıl) </t>
    </r>
    <r>
      <rPr>
        <b/>
        <sz val="12"/>
        <color rgb="FFFF0000"/>
        <rFont val="Calibri"/>
        <family val="2"/>
        <charset val="162"/>
      </rPr>
      <t>(1)</t>
    </r>
  </si>
  <si>
    <r>
      <t xml:space="preserve">2024 (TEP/yıl) </t>
    </r>
    <r>
      <rPr>
        <b/>
        <sz val="12"/>
        <color rgb="FFFF0000"/>
        <rFont val="Calibri"/>
        <family val="2"/>
        <charset val="162"/>
      </rPr>
      <t>(1)</t>
    </r>
  </si>
  <si>
    <t>İlgili Kişi Ad Soyad</t>
  </si>
  <si>
    <t>İlgili Kişi  İrtibat No</t>
  </si>
  <si>
    <r>
      <t>m</t>
    </r>
    <r>
      <rPr>
        <sz val="10"/>
        <color theme="1"/>
        <rFont val="Calibri"/>
        <family val="2"/>
        <charset val="162"/>
      </rPr>
      <t>³</t>
    </r>
  </si>
  <si>
    <r>
      <t>0,670 kg/m</t>
    </r>
    <r>
      <rPr>
        <b/>
        <sz val="8"/>
        <color theme="1"/>
        <rFont val="Calibri"/>
        <family val="2"/>
        <charset val="162"/>
      </rPr>
      <t>³</t>
    </r>
  </si>
  <si>
    <r>
      <t>0,490 kg/m</t>
    </r>
    <r>
      <rPr>
        <b/>
        <sz val="8"/>
        <color theme="1"/>
        <rFont val="Calibri"/>
        <family val="2"/>
        <charset val="162"/>
      </rPr>
      <t>³</t>
    </r>
  </si>
  <si>
    <r>
      <t>1,250 kg/m</t>
    </r>
    <r>
      <rPr>
        <b/>
        <sz val="8"/>
        <color theme="1"/>
        <rFont val="Calibri"/>
        <family val="2"/>
        <charset val="162"/>
      </rPr>
      <t>³</t>
    </r>
  </si>
  <si>
    <r>
      <t>1,110 kg/m</t>
    </r>
    <r>
      <rPr>
        <b/>
        <sz val="8"/>
        <color theme="1"/>
        <rFont val="Calibri"/>
        <family val="2"/>
        <charset val="162"/>
      </rPr>
      <t>³</t>
    </r>
  </si>
  <si>
    <r>
      <t>1,090 kg/m</t>
    </r>
    <r>
      <rPr>
        <b/>
        <sz val="8"/>
        <color theme="1"/>
        <rFont val="Calibri"/>
        <family val="2"/>
        <charset val="162"/>
      </rPr>
      <t>³</t>
    </r>
  </si>
  <si>
    <r>
      <t>1,882 kg/m</t>
    </r>
    <r>
      <rPr>
        <b/>
        <sz val="8"/>
        <color theme="1"/>
        <rFont val="Calibri"/>
        <family val="2"/>
        <charset val="162"/>
      </rPr>
      <t>³</t>
    </r>
  </si>
  <si>
    <r>
      <t>2,229 kg/m</t>
    </r>
    <r>
      <rPr>
        <b/>
        <sz val="8"/>
        <color theme="1"/>
        <rFont val="Calibri"/>
        <family val="2"/>
        <charset val="162"/>
      </rPr>
      <t>³</t>
    </r>
  </si>
  <si>
    <r>
      <t>0,800 kg/m</t>
    </r>
    <r>
      <rPr>
        <b/>
        <sz val="8"/>
        <color theme="1"/>
        <rFont val="Calibri"/>
        <family val="2"/>
        <charset val="162"/>
      </rPr>
      <t>³</t>
    </r>
  </si>
  <si>
    <r>
      <rPr>
        <b/>
        <i/>
        <sz val="7.5"/>
        <color rgb="FFFF0000"/>
        <rFont val="Calibri"/>
        <family val="2"/>
        <charset val="162"/>
        <scheme val="minor"/>
      </rPr>
      <t>1)</t>
    </r>
    <r>
      <rPr>
        <b/>
        <i/>
        <sz val="7.5"/>
        <color theme="1"/>
        <rFont val="Calibri"/>
        <family val="2"/>
        <charset val="162"/>
        <scheme val="minor"/>
      </rPr>
      <t xml:space="preserve"> Birden fazla yakıt karıştırılarak yeni bir yakıt üretiliyor ise oluşacak yakıtın ısıl değeri hesaplanırken karıştırılan yakıtların miktarlarına göre ağırlıklı ortalaması alınacaktır.  Örneğin;</t>
    </r>
  </si>
  <si>
    <r>
      <rPr>
        <b/>
        <i/>
        <sz val="7.5"/>
        <color rgb="FFFF0000"/>
        <rFont val="Calibri"/>
        <family val="2"/>
        <charset val="162"/>
        <scheme val="minor"/>
      </rPr>
      <t xml:space="preserve">2) </t>
    </r>
    <r>
      <rPr>
        <b/>
        <i/>
        <sz val="7.5"/>
        <color theme="1"/>
        <rFont val="Calibri"/>
        <family val="2"/>
        <charset val="162"/>
        <scheme val="minor"/>
      </rPr>
      <t>Yukarıdaki tabloda yer almayan yakıtlar için uluslararası standardlara akredite kuruluşlarca yapılan kimyasal yakıt analiz raporlarına göre kcal/miktar birimi cinsinden alt ısıl kullanılarak TEP dönüşümü için ;  1 TEP = 10.000.000 kcal dönüşümü kullanılacaktır.</t>
    </r>
  </si>
  <si>
    <r>
      <rPr>
        <b/>
        <i/>
        <sz val="7.5"/>
        <color rgb="FFFF0000"/>
        <rFont val="Calibri"/>
        <family val="2"/>
        <charset val="162"/>
        <scheme val="minor"/>
      </rPr>
      <t xml:space="preserve">3) </t>
    </r>
    <r>
      <rPr>
        <b/>
        <i/>
        <sz val="7.5"/>
        <color theme="1"/>
        <rFont val="Calibri"/>
        <family val="2"/>
        <charset val="162"/>
        <scheme val="minor"/>
      </rPr>
      <t xml:space="preserve">Net Elektrik Tüketimi için ; Satın Alınan Elektrik + Yenilenebilir Enerji Kaynaklarından (Güneş, Rüzgar vs.) üretilen Elektrik  - Satılan Elektrik (Varsa) eşitliği kullanılacaktır. Elektrik Üretimi için yerinden üretim teknolojileri kullanılıyor ise (Kojenerasyon Tesisi gibi) mükerrerlikten arındırmak için bu denkleme dahil edilmeyecektir. Elektriğin üretilmesi için kullanılan yakıt ilgili alanda değerlendirilecektir. Benzer şekilde atık ısı (dışarıdan satın alınmadığı sürece) kullanımı da mükerrer tüketim bildirimine neden olacağından değerlendirmeye alınmayacaktır. </t>
    </r>
  </si>
  <si>
    <r>
      <rPr>
        <b/>
        <i/>
        <sz val="7.5"/>
        <color rgb="FFFF0000"/>
        <rFont val="Calibri"/>
        <family val="2"/>
        <charset val="162"/>
        <scheme val="minor"/>
      </rPr>
      <t>4)</t>
    </r>
    <r>
      <rPr>
        <b/>
        <i/>
        <sz val="7.5"/>
        <color theme="1"/>
        <rFont val="Calibri"/>
        <family val="2"/>
        <charset val="162"/>
        <scheme val="minor"/>
      </rPr>
      <t xml:space="preserve"> Bünyesinde 100 MW ve üzerinde kurulu güçle elektrik üretimi olan işletmeler için Elektrik Üretim Tesisi Formu ile ayrıca bildirim yapılması gerekecek olup işletme sınırları dışında olduğu kabulüyle bildirim yapılacaktır.</t>
    </r>
  </si>
  <si>
    <r>
      <rPr>
        <b/>
        <i/>
        <sz val="7.5"/>
        <color rgb="FFFF0000"/>
        <rFont val="Calibri"/>
        <family val="2"/>
        <charset val="162"/>
        <scheme val="minor"/>
      </rPr>
      <t xml:space="preserve">5) </t>
    </r>
    <r>
      <rPr>
        <b/>
        <i/>
        <sz val="7.5"/>
        <color theme="1"/>
        <rFont val="Calibri"/>
        <family val="2"/>
        <charset val="162"/>
        <scheme val="minor"/>
      </rPr>
      <t>Net Isı Tüketimi için benzer yaklaşımla; Satın Alınan Isıl Enerji (Atık Isı, Sıcak Su, Buhar) + Yenilenebilir Enerji Kaynaklarından Üretilen Isıl Enerji (Güneş, Jeotermal vs.) - Satılan Isıl Enerji (Sıcak Su, Buhar, Atık Isı vs.) (Varsa) eşitliği dikkate alınacaktır.</t>
    </r>
  </si>
  <si>
    <t>Merkez Adresi ve İletişim Numarası</t>
  </si>
  <si>
    <t>NOT: Sarı renkli  " "TEP 2023" - "TEP 2024" sayfaları doldurulduğunda (1) nolu hücreler otomatik dolacaktır 
Açıklama : Tabloya girilecek 1 yıl içinde harcanan enerji türleri; üretim amacı ile işletme içinde harcanan tüm enerji, yükleme boşaltma (fabrika içi ürün, hammadde vb. nakli için harcanan enerji), ısınma, mutfak, sıcak su, personel ihtiyaçları vb. için kullanılan tüm enerji dahil olup sadece ürünlerin fabrikadan dışarı nakliyesinde ve personelin işyerine ulaşımında kullanılan enerji, yakıt vb. hariç olmalıdır. 
Sarı renkli  "TEP 2023" - "TEP 2023" sayfalarında tüketim değerleri en solda yer alan açık sarı renkli "Tüketilen Yakıtın Miktarını Giriniz" başlıklı hücrelere girilecek olup tablo otomatik olarak girilen değeri tep cinsinden tablonun en sağında yer alan "TEP Olarak Tüketim" başlıklı hücrede yazacaktır.</t>
  </si>
  <si>
    <t xml:space="preserve">AÇIKLAMALAR 
SANAYİ SİCİL BELGE NO : SANAYİ VE TİCARET BAKANLIĞI tarafından verilen numarayı,
ENDÜSTRİYEL İŞLETME YÖNETİCİSİ    : Tüzel kişilik adına hareket eden üst düzey yetkili kişiyi,
MERKEZ : İşyerinin bağlı bulunduğu şirket veya holdingi,
ANA FAALİYET KODU : NACE Rev.2.0'a göre faaliyet kodunu ifade eder. 
Örneğin; Tekstil sektöründe dokuma imalatı yapan bir endüstriyel işletme Faaliyet Kodu'ndaki kutuya 13.20 kodunu yazacaktır.
ISYERININ BIRDEN FAZLA FAALIYETI VARSA ANA FAALIYETIN SATIS HASILATININ EN COK YARATILDIGI FAALIYET OLARAK BELİRTİLMESİ GEREKMEKTEDİR.
  BİLDİRİM FORMUNA CEVAP VERİRKEN DİKKAT EDİLECEK HUSUSLAR;
 * ÜRETİM FAALİYETİ KAPSAMI DIŞINDA KULLANILAN YAKITLARI GÖZ ÖNÜNE ALMAYINIZ.
* İŞLETMENİZDE TÜKETİLEN ELEKTRİK MİKTARINI MUHAKKAK BELİRTİNİZ.
* RAFİNERİ, DEMİR ÇELİK GİBİ TESİSLERDE  ÜRETİMDEN YAPILAN TÜKETİM MİKTARLARI VE AMAÇLARI NE OLURSA OLSUN BELİRTİLMELİDİR.
* HER YAKITA AİT ÖLÇÜ BİRİMİ VERİLMİŞ OLUP BUNA RİAYET EDİLMELİDİR.                                                                                                                                          </t>
  </si>
  <si>
    <t>……./……/…….</t>
  </si>
  <si>
    <t>Adı ve Soyadı</t>
  </si>
  <si>
    <t>Unvan</t>
  </si>
  <si>
    <t>Kaşe İmza</t>
  </si>
  <si>
    <t>ENERJİ TÜKETİM BİLDİRİM FORMU 2024</t>
  </si>
  <si>
    <t>TABLO, TEP 2023 VE TEP 2024 'TEKİ  BİLGİLERİN DOĞRU OLDUĞUNU BEYAN EDERİM.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</si>
</sst>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0"/>
    <numFmt numFmtId="166" formatCode="#,##0.000000"/>
    <numFmt numFmtId="167" formatCode="#,##0.0000000"/>
    <numFmt numFmtId="168" formatCode="#,##0.00000"/>
    <numFmt numFmtId="169" formatCode="#,##0.0000000000"/>
    <numFmt numFmtId="170" formatCode="#,##0.00000000"/>
  </numFmts>
  <fonts count="45" x14ac:knownFonts="1">
    <font>
      <sz val="11"/>
      <color theme="1"/>
      <name val="Calibri"/>
      <scheme val="minor"/>
    </font>
    <font>
      <sz val="11"/>
      <color theme="1"/>
      <name val="Calibri"/>
      <family val="2"/>
      <charset val="162"/>
      <scheme val="minor"/>
    </font>
    <font>
      <sz val="11"/>
      <color theme="1"/>
      <name val="Calibri"/>
      <family val="2"/>
      <charset val="162"/>
      <scheme val="minor"/>
    </font>
    <font>
      <sz val="11"/>
      <color theme="1"/>
      <name val="Calibri"/>
      <family val="2"/>
      <charset val="162"/>
    </font>
    <font>
      <sz val="11"/>
      <name val="Calibri"/>
      <family val="2"/>
      <charset val="162"/>
    </font>
    <font>
      <b/>
      <sz val="12"/>
      <color theme="1"/>
      <name val="Calibri"/>
      <family val="2"/>
      <charset val="162"/>
    </font>
    <font>
      <b/>
      <sz val="12"/>
      <color rgb="FFFF0000"/>
      <name val="Calibri"/>
      <family val="2"/>
      <charset val="162"/>
    </font>
    <font>
      <b/>
      <sz val="8"/>
      <color theme="0"/>
      <name val="Times New Roman"/>
      <family val="1"/>
      <charset val="162"/>
    </font>
    <font>
      <b/>
      <sz val="10"/>
      <color rgb="FFFF0000"/>
      <name val="Times New Roman"/>
      <family val="1"/>
      <charset val="162"/>
    </font>
    <font>
      <b/>
      <sz val="8"/>
      <color theme="1"/>
      <name val="Times New Roman"/>
      <family val="1"/>
      <charset val="162"/>
    </font>
    <font>
      <sz val="8"/>
      <color theme="1"/>
      <name val="Times New Roman"/>
      <family val="1"/>
      <charset val="162"/>
    </font>
    <font>
      <sz val="10"/>
      <color theme="1"/>
      <name val="Times New Roman"/>
      <family val="1"/>
      <charset val="162"/>
    </font>
    <font>
      <b/>
      <sz val="11"/>
      <color theme="0"/>
      <name val="Times New Roman"/>
      <family val="1"/>
      <charset val="162"/>
    </font>
    <font>
      <b/>
      <sz val="12"/>
      <color theme="0"/>
      <name val="Calibri"/>
      <family val="2"/>
      <charset val="162"/>
    </font>
    <font>
      <sz val="11"/>
      <color theme="1"/>
      <name val="Calibri"/>
      <family val="2"/>
      <charset val="162"/>
      <scheme val="minor"/>
    </font>
    <font>
      <b/>
      <sz val="14"/>
      <color theme="0"/>
      <name val="Calibri"/>
      <family val="2"/>
      <charset val="162"/>
    </font>
    <font>
      <b/>
      <sz val="11"/>
      <color theme="0"/>
      <name val="Calibri"/>
      <family val="2"/>
      <charset val="162"/>
    </font>
    <font>
      <sz val="11"/>
      <color rgb="FFFF0000"/>
      <name val="Calibri"/>
      <family val="2"/>
      <charset val="162"/>
    </font>
    <font>
      <b/>
      <sz val="11"/>
      <color rgb="FFFF0000"/>
      <name val="Calibri"/>
      <family val="2"/>
      <charset val="162"/>
    </font>
    <font>
      <b/>
      <sz val="11"/>
      <color theme="0"/>
      <name val="Lato"/>
    </font>
    <font>
      <b/>
      <sz val="9"/>
      <color theme="0"/>
      <name val="Lato"/>
    </font>
    <font>
      <b/>
      <sz val="10"/>
      <color rgb="FF7F7F7F"/>
      <name val="Lato"/>
    </font>
    <font>
      <b/>
      <i/>
      <sz val="10"/>
      <color rgb="FFFF0000"/>
      <name val="Lato"/>
    </font>
    <font>
      <sz val="10"/>
      <color theme="1"/>
      <name val="Calibri"/>
      <family val="2"/>
      <charset val="162"/>
    </font>
    <font>
      <b/>
      <sz val="8"/>
      <color theme="1"/>
      <name val="Calibri"/>
      <family val="2"/>
      <charset val="162"/>
    </font>
    <font>
      <b/>
      <sz val="12"/>
      <color theme="0"/>
      <name val="Arial Tur"/>
    </font>
    <font>
      <b/>
      <sz val="11"/>
      <color theme="0"/>
      <name val="Arial Tur"/>
    </font>
    <font>
      <sz val="12"/>
      <color theme="1"/>
      <name val="Calibri"/>
      <family val="2"/>
      <charset val="162"/>
      <scheme val="minor"/>
    </font>
    <font>
      <b/>
      <sz val="12"/>
      <color theme="1"/>
      <name val="Calibri"/>
      <family val="2"/>
      <charset val="162"/>
      <scheme val="minor"/>
    </font>
    <font>
      <sz val="12"/>
      <color theme="1"/>
      <name val="Calibri"/>
      <family val="2"/>
      <charset val="162"/>
    </font>
    <font>
      <b/>
      <sz val="11"/>
      <color theme="1"/>
      <name val="Calibri"/>
      <family val="2"/>
      <charset val="162"/>
      <scheme val="minor"/>
    </font>
    <font>
      <b/>
      <sz val="8"/>
      <name val="Times New Roman"/>
      <family val="1"/>
      <charset val="162"/>
    </font>
    <font>
      <b/>
      <i/>
      <sz val="8"/>
      <color theme="1"/>
      <name val="Calibri"/>
      <family val="2"/>
      <charset val="162"/>
      <scheme val="minor"/>
    </font>
    <font>
      <b/>
      <i/>
      <sz val="7.5"/>
      <color theme="1"/>
      <name val="Calibri"/>
      <family val="2"/>
      <charset val="162"/>
      <scheme val="minor"/>
    </font>
    <font>
      <b/>
      <i/>
      <sz val="7.5"/>
      <color rgb="FFFF0000"/>
      <name val="Calibri"/>
      <family val="2"/>
      <charset val="162"/>
      <scheme val="minor"/>
    </font>
    <font>
      <sz val="7.5"/>
      <color theme="1"/>
      <name val="Calibri"/>
      <family val="2"/>
      <charset val="162"/>
      <scheme val="minor"/>
    </font>
    <font>
      <sz val="9"/>
      <color indexed="81"/>
      <name val="Tahoma"/>
      <family val="2"/>
      <charset val="162"/>
    </font>
    <font>
      <b/>
      <sz val="9"/>
      <color indexed="81"/>
      <name val="Tahoma"/>
      <family val="2"/>
      <charset val="162"/>
    </font>
    <font>
      <b/>
      <sz val="8"/>
      <color indexed="81"/>
      <name val="Tahoma"/>
      <family val="2"/>
      <charset val="162"/>
    </font>
    <font>
      <b/>
      <sz val="7"/>
      <color indexed="81"/>
      <name val="Tahoma"/>
      <family val="2"/>
      <charset val="162"/>
    </font>
    <font>
      <sz val="11"/>
      <color theme="1"/>
      <name val="Calibri"/>
      <family val="2"/>
      <scheme val="minor"/>
    </font>
    <font>
      <b/>
      <sz val="11"/>
      <color rgb="FFFF0000"/>
      <name val="Calibri"/>
      <family val="2"/>
      <charset val="162"/>
      <scheme val="minor"/>
    </font>
    <font>
      <b/>
      <sz val="14"/>
      <color rgb="FF000000"/>
      <name val="Tahoma"/>
      <family val="2"/>
      <charset val="162"/>
    </font>
    <font>
      <b/>
      <sz val="11"/>
      <color indexed="8"/>
      <name val="Calibri"/>
      <family val="2"/>
      <charset val="162"/>
      <scheme val="minor"/>
    </font>
    <font>
      <b/>
      <sz val="8"/>
      <color indexed="8"/>
      <name val="Times New Roman"/>
      <family val="1"/>
      <charset val="162"/>
    </font>
  </fonts>
  <fills count="20">
    <fill>
      <patternFill patternType="none"/>
    </fill>
    <fill>
      <patternFill patternType="gray125"/>
    </fill>
    <fill>
      <patternFill patternType="solid">
        <fgColor rgb="FF002060"/>
        <bgColor rgb="FF002060"/>
      </patternFill>
    </fill>
    <fill>
      <patternFill patternType="solid">
        <fgColor rgb="FFFEF2CB"/>
        <bgColor rgb="FFFEF2CB"/>
      </patternFill>
    </fill>
    <fill>
      <patternFill patternType="solid">
        <fgColor theme="9"/>
        <bgColor theme="9"/>
      </patternFill>
    </fill>
    <fill>
      <patternFill patternType="solid">
        <fgColor rgb="FF1F3864"/>
        <bgColor rgb="FF1F3864"/>
      </patternFill>
    </fill>
    <fill>
      <patternFill patternType="solid">
        <fgColor rgb="FFBFBFBF"/>
        <bgColor rgb="FFBFBFBF"/>
      </patternFill>
    </fill>
    <fill>
      <patternFill patternType="solid">
        <fgColor rgb="FF2F5496"/>
        <bgColor rgb="FF2F5496"/>
      </patternFill>
    </fill>
    <fill>
      <patternFill patternType="solid">
        <fgColor theme="7"/>
        <bgColor theme="7"/>
      </patternFill>
    </fill>
    <fill>
      <patternFill patternType="solid">
        <fgColor rgb="FFD8D8D8"/>
        <bgColor rgb="FFD8D8D8"/>
      </patternFill>
    </fill>
    <fill>
      <patternFill patternType="solid">
        <fgColor rgb="FF00B050"/>
        <bgColor indexed="64"/>
      </patternFill>
    </fill>
    <fill>
      <patternFill patternType="solid">
        <fgColor theme="2" tint="-0.14999847407452621"/>
        <bgColor indexed="64"/>
      </patternFill>
    </fill>
    <fill>
      <patternFill patternType="solid">
        <fgColor rgb="FF00FFFF"/>
        <bgColor indexed="64"/>
      </patternFill>
    </fill>
    <fill>
      <patternFill patternType="solid">
        <fgColor rgb="FF00206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0000"/>
        <bgColor indexed="64"/>
      </patternFill>
    </fill>
    <fill>
      <patternFill patternType="solid">
        <fgColor indexed="9"/>
        <bgColor indexed="64"/>
      </patternFill>
    </fill>
  </fills>
  <borders count="6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ck">
        <color theme="9"/>
      </bottom>
      <diagonal/>
    </border>
    <border>
      <left/>
      <right/>
      <top/>
      <bottom style="thick">
        <color theme="9"/>
      </bottom>
      <diagonal/>
    </border>
    <border>
      <left/>
      <right/>
      <top/>
      <bottom style="thick">
        <color theme="9"/>
      </bottom>
      <diagonal/>
    </border>
    <border>
      <left/>
      <right/>
      <top style="thick">
        <color theme="9"/>
      </top>
      <bottom/>
      <diagonal/>
    </border>
    <border>
      <left style="thick">
        <color theme="9"/>
      </left>
      <right/>
      <top style="thick">
        <color theme="9"/>
      </top>
      <bottom style="thick">
        <color theme="9"/>
      </bottom>
      <diagonal/>
    </border>
    <border>
      <left/>
      <right/>
      <top style="thick">
        <color theme="9"/>
      </top>
      <bottom style="thick">
        <color theme="9"/>
      </bottom>
      <diagonal/>
    </border>
    <border>
      <left/>
      <right style="thick">
        <color theme="9"/>
      </right>
      <top style="thick">
        <color theme="9"/>
      </top>
      <bottom style="thick">
        <color theme="9"/>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indexed="64"/>
      </right>
      <top/>
      <bottom style="thin">
        <color rgb="FF000000"/>
      </bottom>
      <diagonal/>
    </border>
  </borders>
  <cellStyleXfs count="2">
    <xf numFmtId="0" fontId="0" fillId="0" borderId="0"/>
    <xf numFmtId="0" fontId="40" fillId="0" borderId="5"/>
  </cellStyleXfs>
  <cellXfs count="236">
    <xf numFmtId="0" fontId="0" fillId="0" borderId="0" xfId="0"/>
    <xf numFmtId="0" fontId="3" fillId="0" borderId="0" xfId="0" applyFont="1" applyAlignment="1">
      <alignment vertical="center"/>
    </xf>
    <xf numFmtId="0" fontId="13" fillId="2" borderId="1" xfId="0" applyFont="1" applyFill="1" applyBorder="1" applyAlignment="1">
      <alignment horizontal="left" vertical="center"/>
    </xf>
    <xf numFmtId="0" fontId="14" fillId="0" borderId="0" xfId="0" applyFont="1"/>
    <xf numFmtId="0" fontId="3" fillId="0" borderId="7" xfId="0" applyFont="1" applyBorder="1"/>
    <xf numFmtId="0" fontId="3" fillId="0" borderId="9" xfId="0" applyFont="1" applyBorder="1"/>
    <xf numFmtId="0" fontId="18" fillId="0" borderId="0" xfId="0" applyFont="1"/>
    <xf numFmtId="0" fontId="3" fillId="0" borderId="16" xfId="0" applyFont="1" applyBorder="1"/>
    <xf numFmtId="0" fontId="3" fillId="0" borderId="17" xfId="0" applyFont="1" applyBorder="1"/>
    <xf numFmtId="0" fontId="3" fillId="0" borderId="14" xfId="0" applyFont="1" applyBorder="1"/>
    <xf numFmtId="0" fontId="22" fillId="0" borderId="0" xfId="0" applyFont="1"/>
    <xf numFmtId="0" fontId="27" fillId="10" borderId="28" xfId="0" applyFont="1" applyFill="1" applyBorder="1" applyAlignment="1">
      <alignment horizontal="center" vertical="center"/>
    </xf>
    <xf numFmtId="0" fontId="28" fillId="10" borderId="29" xfId="0" applyFont="1" applyFill="1" applyBorder="1" applyAlignment="1">
      <alignment horizontal="center" vertical="center"/>
    </xf>
    <xf numFmtId="0" fontId="28" fillId="10" borderId="30" xfId="0" applyFont="1" applyFill="1" applyBorder="1" applyAlignment="1">
      <alignment horizontal="center" vertical="center"/>
    </xf>
    <xf numFmtId="0" fontId="5" fillId="11" borderId="31" xfId="0" applyFont="1" applyFill="1" applyBorder="1" applyAlignment="1">
      <alignment horizontal="center" vertical="center"/>
    </xf>
    <xf numFmtId="0" fontId="5" fillId="11" borderId="32" xfId="0" applyFont="1" applyFill="1" applyBorder="1" applyAlignment="1">
      <alignment horizontal="center" vertical="center"/>
    </xf>
    <xf numFmtId="0" fontId="29" fillId="0" borderId="33" xfId="0" applyFont="1" applyBorder="1" applyAlignment="1">
      <alignment vertical="center" wrapText="1"/>
    </xf>
    <xf numFmtId="4" fontId="5" fillId="0" borderId="33" xfId="0" applyNumberFormat="1" applyFont="1" applyBorder="1" applyAlignment="1">
      <alignment vertical="center" wrapText="1"/>
    </xf>
    <xf numFmtId="0" fontId="29" fillId="0" borderId="35" xfId="0" applyFont="1" applyBorder="1" applyAlignment="1">
      <alignment vertical="center" wrapText="1"/>
    </xf>
    <xf numFmtId="0" fontId="5" fillId="12" borderId="2" xfId="0" applyFont="1" applyFill="1" applyBorder="1" applyAlignment="1">
      <alignment horizontal="left" vertical="center"/>
    </xf>
    <xf numFmtId="1" fontId="5" fillId="12" borderId="2" xfId="0" applyNumberFormat="1" applyFont="1" applyFill="1" applyBorder="1" applyAlignment="1">
      <alignment horizontal="left" vertical="center"/>
    </xf>
    <xf numFmtId="0" fontId="5" fillId="12" borderId="34" xfId="0" applyFont="1" applyFill="1" applyBorder="1" applyAlignment="1">
      <alignment horizontal="left" vertical="center"/>
    </xf>
    <xf numFmtId="0" fontId="40" fillId="0" borderId="5" xfId="1"/>
    <xf numFmtId="0" fontId="32" fillId="0" borderId="5" xfId="1" applyFont="1" applyAlignment="1">
      <alignment vertical="top" wrapText="1"/>
    </xf>
    <xf numFmtId="0" fontId="40" fillId="0" borderId="5" xfId="1" applyAlignment="1">
      <alignment vertical="top" wrapText="1"/>
    </xf>
    <xf numFmtId="0" fontId="0" fillId="19" borderId="5" xfId="0" applyFill="1" applyBorder="1" applyAlignment="1" applyProtection="1">
      <alignment horizontal="center"/>
      <protection locked="0"/>
    </xf>
    <xf numFmtId="0" fontId="2" fillId="19" borderId="40" xfId="0" applyFont="1" applyFill="1" applyBorder="1" applyAlignment="1" applyProtection="1">
      <alignment horizontal="center" vertical="center"/>
      <protection locked="0"/>
    </xf>
    <xf numFmtId="0" fontId="0" fillId="0" borderId="38" xfId="0" applyBorder="1"/>
    <xf numFmtId="0" fontId="0" fillId="19" borderId="36" xfId="0" applyFill="1" applyBorder="1" applyAlignment="1" applyProtection="1">
      <alignment horizontal="center"/>
      <protection locked="0"/>
    </xf>
    <xf numFmtId="0" fontId="0" fillId="19" borderId="37" xfId="0" applyFill="1" applyBorder="1" applyAlignment="1" applyProtection="1">
      <alignment horizontal="center"/>
      <protection locked="0"/>
    </xf>
    <xf numFmtId="0" fontId="0" fillId="19" borderId="39" xfId="0" applyFill="1" applyBorder="1" applyAlignment="1" applyProtection="1">
      <alignment horizontal="center"/>
      <protection locked="0"/>
    </xf>
    <xf numFmtId="0" fontId="0" fillId="19" borderId="22" xfId="0" applyFill="1" applyBorder="1" applyAlignment="1" applyProtection="1">
      <alignment horizontal="center"/>
      <protection locked="0"/>
    </xf>
    <xf numFmtId="0" fontId="0" fillId="19" borderId="23" xfId="0" applyFill="1" applyBorder="1" applyAlignment="1" applyProtection="1">
      <alignment horizontal="center"/>
      <protection locked="0"/>
    </xf>
    <xf numFmtId="0" fontId="2" fillId="19" borderId="24" xfId="0" applyFont="1" applyFill="1" applyBorder="1" applyAlignment="1" applyProtection="1">
      <alignment horizontal="center" vertical="center"/>
      <protection locked="0"/>
    </xf>
    <xf numFmtId="0" fontId="30" fillId="19" borderId="40" xfId="0" applyFont="1" applyFill="1" applyBorder="1" applyAlignment="1" applyProtection="1">
      <alignment horizontal="center" vertical="center"/>
      <protection locked="0"/>
    </xf>
    <xf numFmtId="0" fontId="30" fillId="19" borderId="39" xfId="0" applyFont="1" applyFill="1" applyBorder="1" applyAlignment="1" applyProtection="1">
      <alignment horizontal="center"/>
      <protection locked="0"/>
    </xf>
    <xf numFmtId="0" fontId="30" fillId="19" borderId="5" xfId="0" applyFont="1" applyFill="1" applyBorder="1" applyAlignment="1" applyProtection="1">
      <alignment horizontal="center"/>
      <protection locked="0"/>
    </xf>
    <xf numFmtId="0" fontId="30" fillId="0" borderId="40" xfId="0" applyFont="1" applyBorder="1"/>
    <xf numFmtId="0" fontId="43" fillId="0" borderId="5" xfId="1" applyFont="1"/>
    <xf numFmtId="0" fontId="5" fillId="12" borderId="64" xfId="0" applyFont="1" applyFill="1" applyBorder="1" applyAlignment="1">
      <alignment horizontal="left" vertical="center"/>
    </xf>
    <xf numFmtId="0" fontId="5" fillId="12" borderId="65" xfId="0" applyFont="1" applyFill="1" applyBorder="1" applyAlignment="1">
      <alignment horizontal="left" vertical="center"/>
    </xf>
    <xf numFmtId="0" fontId="29" fillId="0" borderId="66" xfId="0" applyFont="1" applyBorder="1" applyAlignment="1">
      <alignment vertical="center" wrapText="1"/>
    </xf>
    <xf numFmtId="0" fontId="29" fillId="0" borderId="47" xfId="0" applyFont="1" applyBorder="1" applyAlignment="1">
      <alignment vertical="center" wrapText="1"/>
    </xf>
    <xf numFmtId="0" fontId="1" fillId="0" borderId="47" xfId="0" applyFont="1" applyBorder="1"/>
    <xf numFmtId="0" fontId="30" fillId="19" borderId="39" xfId="0" applyFont="1" applyFill="1" applyBorder="1" applyAlignment="1" applyProtection="1">
      <alignment horizontal="center" vertical="center"/>
      <protection locked="0"/>
    </xf>
    <xf numFmtId="0" fontId="30" fillId="19" borderId="5" xfId="0" applyFont="1" applyFill="1" applyBorder="1" applyAlignment="1" applyProtection="1">
      <alignment horizontal="center" vertical="center"/>
      <protection locked="0"/>
    </xf>
    <xf numFmtId="0" fontId="30" fillId="19" borderId="40" xfId="0" applyFont="1" applyFill="1" applyBorder="1" applyAlignment="1" applyProtection="1">
      <alignment horizontal="center" vertical="center"/>
      <protection locked="0"/>
    </xf>
    <xf numFmtId="0" fontId="42" fillId="0" borderId="5" xfId="0" applyFont="1" applyBorder="1" applyAlignment="1">
      <alignment horizontal="center" vertical="center" readingOrder="1"/>
    </xf>
    <xf numFmtId="0" fontId="42" fillId="0" borderId="23" xfId="0" applyFont="1" applyBorder="1" applyAlignment="1">
      <alignment horizontal="center" vertical="center" readingOrder="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41" fillId="0" borderId="36" xfId="0" applyFont="1" applyBorder="1" applyAlignment="1">
      <alignment horizontal="left" vertical="top" wrapTex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25" xfId="0" applyFont="1" applyBorder="1" applyAlignment="1">
      <alignment horizontal="left" vertical="top"/>
    </xf>
    <xf numFmtId="0" fontId="6" fillId="0" borderId="26" xfId="0" applyFont="1" applyBorder="1" applyAlignment="1">
      <alignment horizontal="left" vertical="top"/>
    </xf>
    <xf numFmtId="0" fontId="6" fillId="0" borderId="27" xfId="0" applyFont="1" applyBorder="1" applyAlignment="1">
      <alignment horizontal="left" vertical="top"/>
    </xf>
    <xf numFmtId="0" fontId="7" fillId="13" borderId="36" xfId="1" applyFont="1" applyFill="1" applyBorder="1" applyAlignment="1">
      <alignment horizontal="center" vertical="center" wrapText="1"/>
    </xf>
    <xf numFmtId="0" fontId="7" fillId="13" borderId="37" xfId="1" applyFont="1" applyFill="1" applyBorder="1" applyAlignment="1">
      <alignment horizontal="center" vertical="center" wrapText="1"/>
    </xf>
    <xf numFmtId="0" fontId="7" fillId="13" borderId="38" xfId="1" applyFont="1" applyFill="1" applyBorder="1" applyAlignment="1">
      <alignment horizontal="center" vertical="center" wrapText="1"/>
    </xf>
    <xf numFmtId="0" fontId="7" fillId="13" borderId="39" xfId="1" applyFont="1" applyFill="1" applyBorder="1" applyAlignment="1">
      <alignment horizontal="center" vertical="center" wrapText="1"/>
    </xf>
    <xf numFmtId="0" fontId="7" fillId="13" borderId="5" xfId="1" applyFont="1" applyFill="1" applyAlignment="1">
      <alignment horizontal="center" vertical="center" wrapText="1"/>
    </xf>
    <xf numFmtId="0" fontId="7" fillId="13" borderId="40" xfId="1" applyFont="1" applyFill="1" applyBorder="1" applyAlignment="1">
      <alignment horizontal="center" vertical="center" wrapText="1"/>
    </xf>
    <xf numFmtId="0" fontId="7" fillId="13" borderId="22" xfId="1" applyFont="1" applyFill="1" applyBorder="1" applyAlignment="1">
      <alignment horizontal="center" vertical="center" wrapText="1"/>
    </xf>
    <xf numFmtId="0" fontId="7" fillId="13" borderId="23" xfId="1" applyFont="1" applyFill="1" applyBorder="1" applyAlignment="1">
      <alignment horizontal="center" vertical="center" wrapText="1"/>
    </xf>
    <xf numFmtId="0" fontId="7" fillId="13" borderId="24" xfId="1" applyFont="1" applyFill="1" applyBorder="1" applyAlignment="1">
      <alignment horizontal="center" vertical="center" wrapText="1"/>
    </xf>
    <xf numFmtId="0" fontId="8" fillId="14" borderId="25" xfId="1" applyFont="1" applyFill="1" applyBorder="1" applyAlignment="1">
      <alignment horizontal="left" vertical="center"/>
    </xf>
    <xf numFmtId="0" fontId="8" fillId="14" borderId="26" xfId="1" applyFont="1" applyFill="1" applyBorder="1" applyAlignment="1">
      <alignment horizontal="left" vertical="center"/>
    </xf>
    <xf numFmtId="0" fontId="31" fillId="14" borderId="26" xfId="1" applyFont="1" applyFill="1" applyBorder="1" applyAlignment="1">
      <alignment horizontal="center" vertical="center"/>
    </xf>
    <xf numFmtId="164" fontId="8" fillId="15" borderId="25" xfId="1" applyNumberFormat="1" applyFont="1" applyFill="1" applyBorder="1" applyAlignment="1">
      <alignment horizontal="right" vertical="center"/>
    </xf>
    <xf numFmtId="164" fontId="8" fillId="15" borderId="26" xfId="1" applyNumberFormat="1" applyFont="1" applyFill="1" applyBorder="1" applyAlignment="1">
      <alignment horizontal="right" vertical="center"/>
    </xf>
    <xf numFmtId="164" fontId="8" fillId="15" borderId="27" xfId="1" applyNumberFormat="1" applyFont="1" applyFill="1" applyBorder="1" applyAlignment="1">
      <alignment horizontal="right" vertical="center"/>
    </xf>
    <xf numFmtId="0" fontId="31" fillId="14" borderId="27" xfId="1" applyFont="1" applyFill="1" applyBorder="1" applyAlignment="1">
      <alignment horizontal="center" vertical="center"/>
    </xf>
    <xf numFmtId="0" fontId="7" fillId="13" borderId="36" xfId="1" applyFont="1" applyFill="1" applyBorder="1" applyAlignment="1">
      <alignment horizontal="center" vertical="center"/>
    </xf>
    <xf numFmtId="0" fontId="7" fillId="13" borderId="37" xfId="1" applyFont="1" applyFill="1" applyBorder="1" applyAlignment="1">
      <alignment horizontal="center" vertical="center"/>
    </xf>
    <xf numFmtId="0" fontId="7" fillId="13" borderId="38" xfId="1" applyFont="1" applyFill="1" applyBorder="1" applyAlignment="1">
      <alignment horizontal="center" vertical="center"/>
    </xf>
    <xf numFmtId="0" fontId="7" fillId="13" borderId="39" xfId="1" applyFont="1" applyFill="1" applyBorder="1" applyAlignment="1">
      <alignment horizontal="center" vertical="center"/>
    </xf>
    <xf numFmtId="0" fontId="7" fillId="13" borderId="5" xfId="1" applyFont="1" applyFill="1" applyAlignment="1">
      <alignment horizontal="center" vertical="center"/>
    </xf>
    <xf numFmtId="0" fontId="7" fillId="13" borderId="40" xfId="1" applyFont="1" applyFill="1" applyBorder="1" applyAlignment="1">
      <alignment horizontal="center" vertical="center"/>
    </xf>
    <xf numFmtId="0" fontId="7" fillId="13" borderId="22" xfId="1" applyFont="1" applyFill="1" applyBorder="1" applyAlignment="1">
      <alignment horizontal="center" vertical="center"/>
    </xf>
    <xf numFmtId="0" fontId="7" fillId="13" borderId="23" xfId="1" applyFont="1" applyFill="1" applyBorder="1" applyAlignment="1">
      <alignment horizontal="center" vertical="center"/>
    </xf>
    <xf numFmtId="0" fontId="7" fillId="13" borderId="24" xfId="1" applyFont="1" applyFill="1" applyBorder="1" applyAlignment="1">
      <alignment horizontal="center" vertical="center"/>
    </xf>
    <xf numFmtId="4" fontId="10" fillId="16" borderId="28" xfId="1" applyNumberFormat="1" applyFont="1" applyFill="1" applyBorder="1" applyAlignment="1" applyProtection="1">
      <alignment horizontal="right" vertical="center"/>
      <protection locked="0"/>
    </xf>
    <xf numFmtId="4" fontId="10" fillId="16" borderId="29" xfId="1" applyNumberFormat="1" applyFont="1" applyFill="1" applyBorder="1" applyAlignment="1" applyProtection="1">
      <alignment horizontal="right" vertical="center"/>
      <protection locked="0"/>
    </xf>
    <xf numFmtId="4" fontId="10" fillId="16" borderId="41" xfId="1" applyNumberFormat="1" applyFont="1" applyFill="1" applyBorder="1" applyAlignment="1" applyProtection="1">
      <alignment horizontal="right" vertical="center"/>
      <protection locked="0"/>
    </xf>
    <xf numFmtId="0" fontId="11" fillId="17" borderId="28" xfId="1" applyFont="1" applyFill="1" applyBorder="1" applyAlignment="1">
      <alignment horizontal="center" vertical="center"/>
    </xf>
    <xf numFmtId="0" fontId="11" fillId="17" borderId="29" xfId="1" applyFont="1" applyFill="1" applyBorder="1" applyAlignment="1">
      <alignment horizontal="center" vertical="center"/>
    </xf>
    <xf numFmtId="0" fontId="9" fillId="17" borderId="41" xfId="1" applyFont="1" applyFill="1" applyBorder="1" applyAlignment="1">
      <alignment horizontal="center" vertical="center"/>
    </xf>
    <xf numFmtId="0" fontId="9" fillId="17" borderId="42" xfId="1" applyFont="1" applyFill="1" applyBorder="1" applyAlignment="1">
      <alignment horizontal="center" vertical="center"/>
    </xf>
    <xf numFmtId="0" fontId="9" fillId="17" borderId="43" xfId="1" applyFont="1" applyFill="1" applyBorder="1" applyAlignment="1">
      <alignment horizontal="center" vertical="center"/>
    </xf>
    <xf numFmtId="3" fontId="9" fillId="17" borderId="41" xfId="1" applyNumberFormat="1" applyFont="1" applyFill="1" applyBorder="1" applyAlignment="1">
      <alignment horizontal="center" vertical="center"/>
    </xf>
    <xf numFmtId="3" fontId="9" fillId="17" borderId="42" xfId="1" applyNumberFormat="1" applyFont="1" applyFill="1" applyBorder="1" applyAlignment="1">
      <alignment horizontal="center" vertical="center"/>
    </xf>
    <xf numFmtId="3" fontId="9" fillId="17" borderId="43" xfId="1" applyNumberFormat="1" applyFont="1" applyFill="1" applyBorder="1" applyAlignment="1">
      <alignment horizontal="center" vertical="center"/>
    </xf>
    <xf numFmtId="165" fontId="9" fillId="17" borderId="29" xfId="1" applyNumberFormat="1" applyFont="1" applyFill="1" applyBorder="1" applyAlignment="1">
      <alignment horizontal="center" vertical="center"/>
    </xf>
    <xf numFmtId="164" fontId="8" fillId="17" borderId="29" xfId="1" applyNumberFormat="1" applyFont="1" applyFill="1" applyBorder="1" applyAlignment="1">
      <alignment horizontal="right" vertical="center"/>
    </xf>
    <xf numFmtId="164" fontId="8" fillId="17" borderId="30" xfId="1" applyNumberFormat="1" applyFont="1" applyFill="1" applyBorder="1" applyAlignment="1">
      <alignment horizontal="right" vertical="center"/>
    </xf>
    <xf numFmtId="4" fontId="10" fillId="16" borderId="44" xfId="1" applyNumberFormat="1" applyFont="1" applyFill="1" applyBorder="1" applyAlignment="1" applyProtection="1">
      <alignment horizontal="right" vertical="center"/>
      <protection locked="0"/>
    </xf>
    <xf numFmtId="4" fontId="10" fillId="16" borderId="42" xfId="1" applyNumberFormat="1" applyFont="1" applyFill="1" applyBorder="1" applyAlignment="1" applyProtection="1">
      <alignment horizontal="right" vertical="center"/>
      <protection locked="0"/>
    </xf>
    <xf numFmtId="4" fontId="10" fillId="16" borderId="45" xfId="1" applyNumberFormat="1" applyFont="1" applyFill="1" applyBorder="1" applyAlignment="1" applyProtection="1">
      <alignment horizontal="right" vertical="center"/>
      <protection locked="0"/>
    </xf>
    <xf numFmtId="0" fontId="11" fillId="17" borderId="44" xfId="1" applyFont="1" applyFill="1" applyBorder="1" applyAlignment="1">
      <alignment horizontal="center" vertical="center"/>
    </xf>
    <xf numFmtId="0" fontId="11" fillId="17" borderId="42" xfId="1" applyFont="1" applyFill="1" applyBorder="1" applyAlignment="1">
      <alignment horizontal="center" vertical="center"/>
    </xf>
    <xf numFmtId="0" fontId="11" fillId="17" borderId="43" xfId="1" applyFont="1" applyFill="1" applyBorder="1" applyAlignment="1">
      <alignment horizontal="center" vertical="center"/>
    </xf>
    <xf numFmtId="0" fontId="9" fillId="17" borderId="48" xfId="1" applyFont="1" applyFill="1" applyBorder="1" applyAlignment="1">
      <alignment horizontal="center" vertical="center"/>
    </xf>
    <xf numFmtId="0" fontId="9" fillId="17" borderId="49" xfId="1" applyFont="1" applyFill="1" applyBorder="1" applyAlignment="1">
      <alignment horizontal="center" vertical="center"/>
    </xf>
    <xf numFmtId="0" fontId="9" fillId="17" borderId="50" xfId="1" applyFont="1" applyFill="1" applyBorder="1" applyAlignment="1">
      <alignment horizontal="center" vertical="center"/>
    </xf>
    <xf numFmtId="3" fontId="9" fillId="17" borderId="48" xfId="1" applyNumberFormat="1" applyFont="1" applyFill="1" applyBorder="1" applyAlignment="1">
      <alignment horizontal="center" vertical="center"/>
    </xf>
    <xf numFmtId="3" fontId="9" fillId="17" borderId="49" xfId="1" applyNumberFormat="1" applyFont="1" applyFill="1" applyBorder="1" applyAlignment="1">
      <alignment horizontal="center" vertical="center"/>
    </xf>
    <xf numFmtId="3" fontId="9" fillId="17" borderId="50" xfId="1" applyNumberFormat="1" applyFont="1" applyFill="1" applyBorder="1" applyAlignment="1">
      <alignment horizontal="center" vertical="center"/>
    </xf>
    <xf numFmtId="166" fontId="9" fillId="17" borderId="48" xfId="1" applyNumberFormat="1" applyFont="1" applyFill="1" applyBorder="1" applyAlignment="1">
      <alignment horizontal="center" vertical="center"/>
    </xf>
    <xf numFmtId="166" fontId="9" fillId="17" borderId="49" xfId="1" applyNumberFormat="1" applyFont="1" applyFill="1" applyBorder="1" applyAlignment="1">
      <alignment horizontal="center" vertical="center"/>
    </xf>
    <xf numFmtId="166" fontId="9" fillId="17" borderId="50" xfId="1" applyNumberFormat="1" applyFont="1" applyFill="1" applyBorder="1" applyAlignment="1">
      <alignment horizontal="center" vertical="center"/>
    </xf>
    <xf numFmtId="164" fontId="8" fillId="17" borderId="48" xfId="1" applyNumberFormat="1" applyFont="1" applyFill="1" applyBorder="1" applyAlignment="1">
      <alignment horizontal="right" vertical="center"/>
    </xf>
    <xf numFmtId="164" fontId="8" fillId="17" borderId="49" xfId="1" applyNumberFormat="1" applyFont="1" applyFill="1" applyBorder="1" applyAlignment="1">
      <alignment horizontal="right" vertical="center"/>
    </xf>
    <xf numFmtId="164" fontId="8" fillId="17" borderId="53" xfId="1" applyNumberFormat="1" applyFont="1" applyFill="1" applyBorder="1" applyAlignment="1">
      <alignment horizontal="right" vertical="center"/>
    </xf>
    <xf numFmtId="4" fontId="10" fillId="16" borderId="46" xfId="1" applyNumberFormat="1" applyFont="1" applyFill="1" applyBorder="1" applyAlignment="1" applyProtection="1">
      <alignment horizontal="right" vertical="center"/>
      <protection locked="0"/>
    </xf>
    <xf numFmtId="4" fontId="10" fillId="16" borderId="47" xfId="1" applyNumberFormat="1" applyFont="1" applyFill="1" applyBorder="1" applyAlignment="1" applyProtection="1">
      <alignment horizontal="right" vertical="center"/>
      <protection locked="0"/>
    </xf>
    <xf numFmtId="4" fontId="10" fillId="16" borderId="48" xfId="1" applyNumberFormat="1" applyFont="1" applyFill="1" applyBorder="1" applyAlignment="1" applyProtection="1">
      <alignment horizontal="right" vertical="center"/>
      <protection locked="0"/>
    </xf>
    <xf numFmtId="0" fontId="11" fillId="17" borderId="46" xfId="1" applyFont="1" applyFill="1" applyBorder="1" applyAlignment="1">
      <alignment horizontal="center" vertical="center"/>
    </xf>
    <xf numFmtId="0" fontId="11" fillId="17" borderId="47" xfId="1" applyFont="1" applyFill="1" applyBorder="1" applyAlignment="1">
      <alignment horizontal="center" vertical="center"/>
    </xf>
    <xf numFmtId="165" fontId="9" fillId="17" borderId="47" xfId="1" applyNumberFormat="1" applyFont="1" applyFill="1" applyBorder="1" applyAlignment="1">
      <alignment horizontal="center" vertical="center"/>
    </xf>
    <xf numFmtId="164" fontId="8" fillId="17" borderId="47" xfId="1" applyNumberFormat="1" applyFont="1" applyFill="1" applyBorder="1" applyAlignment="1">
      <alignment horizontal="right" vertical="center"/>
    </xf>
    <xf numFmtId="164" fontId="8" fillId="17" borderId="51" xfId="1" applyNumberFormat="1" applyFont="1" applyFill="1" applyBorder="1" applyAlignment="1">
      <alignment horizontal="right" vertical="center"/>
    </xf>
    <xf numFmtId="4" fontId="10" fillId="16" borderId="52" xfId="1" applyNumberFormat="1" applyFont="1" applyFill="1" applyBorder="1" applyAlignment="1" applyProtection="1">
      <alignment horizontal="right" vertical="center"/>
      <protection locked="0"/>
    </xf>
    <xf numFmtId="4" fontId="10" fillId="16" borderId="49" xfId="1" applyNumberFormat="1" applyFont="1" applyFill="1" applyBorder="1" applyAlignment="1" applyProtection="1">
      <alignment horizontal="right" vertical="center"/>
      <protection locked="0"/>
    </xf>
    <xf numFmtId="4" fontId="10" fillId="16" borderId="53" xfId="1" applyNumberFormat="1" applyFont="1" applyFill="1" applyBorder="1" applyAlignment="1" applyProtection="1">
      <alignment horizontal="right" vertical="center"/>
      <protection locked="0"/>
    </xf>
    <xf numFmtId="0" fontId="11" fillId="17" borderId="52" xfId="1" applyFont="1" applyFill="1" applyBorder="1" applyAlignment="1">
      <alignment horizontal="center" vertical="center"/>
    </xf>
    <xf numFmtId="0" fontId="11" fillId="17" borderId="49" xfId="1" applyFont="1" applyFill="1" applyBorder="1" applyAlignment="1">
      <alignment horizontal="center" vertical="center"/>
    </xf>
    <xf numFmtId="0" fontId="11" fillId="17" borderId="50" xfId="1" applyFont="1" applyFill="1" applyBorder="1" applyAlignment="1">
      <alignment horizontal="center" vertical="center"/>
    </xf>
    <xf numFmtId="0" fontId="11" fillId="17" borderId="41" xfId="1" applyFont="1" applyFill="1" applyBorder="1" applyAlignment="1">
      <alignment horizontal="center" vertical="center"/>
    </xf>
    <xf numFmtId="166" fontId="9" fillId="17" borderId="41" xfId="1" applyNumberFormat="1" applyFont="1" applyFill="1" applyBorder="1" applyAlignment="1">
      <alignment horizontal="center" vertical="center"/>
    </xf>
    <xf numFmtId="166" fontId="9" fillId="17" borderId="42" xfId="1" applyNumberFormat="1" applyFont="1" applyFill="1" applyBorder="1" applyAlignment="1">
      <alignment horizontal="center" vertical="center"/>
    </xf>
    <xf numFmtId="166" fontId="9" fillId="17" borderId="43" xfId="1" applyNumberFormat="1" applyFont="1" applyFill="1" applyBorder="1" applyAlignment="1">
      <alignment horizontal="center" vertical="center"/>
    </xf>
    <xf numFmtId="164" fontId="8" fillId="17" borderId="41" xfId="1" applyNumberFormat="1" applyFont="1" applyFill="1" applyBorder="1" applyAlignment="1">
      <alignment horizontal="right" vertical="center"/>
    </xf>
    <xf numFmtId="164" fontId="8" fillId="17" borderId="42" xfId="1" applyNumberFormat="1" applyFont="1" applyFill="1" applyBorder="1" applyAlignment="1">
      <alignment horizontal="right" vertical="center"/>
    </xf>
    <xf numFmtId="164" fontId="8" fillId="17" borderId="45" xfId="1" applyNumberFormat="1" applyFont="1" applyFill="1" applyBorder="1" applyAlignment="1">
      <alignment horizontal="right" vertical="center"/>
    </xf>
    <xf numFmtId="0" fontId="11" fillId="17" borderId="48" xfId="1" applyFont="1" applyFill="1" applyBorder="1" applyAlignment="1">
      <alignment horizontal="center" vertical="center"/>
    </xf>
    <xf numFmtId="0" fontId="11" fillId="17" borderId="58" xfId="1" applyFont="1" applyFill="1" applyBorder="1" applyAlignment="1">
      <alignment horizontal="center" vertical="center"/>
    </xf>
    <xf numFmtId="0" fontId="11" fillId="17" borderId="55" xfId="1" applyFont="1" applyFill="1" applyBorder="1" applyAlignment="1">
      <alignment horizontal="center" vertical="center"/>
    </xf>
    <xf numFmtId="0" fontId="11" fillId="17" borderId="57" xfId="1" applyFont="1" applyFill="1" applyBorder="1" applyAlignment="1">
      <alignment horizontal="center" vertical="center"/>
    </xf>
    <xf numFmtId="0" fontId="9" fillId="17" borderId="58" xfId="1" applyFont="1" applyFill="1" applyBorder="1" applyAlignment="1">
      <alignment horizontal="center" vertical="center"/>
    </xf>
    <xf numFmtId="0" fontId="9" fillId="17" borderId="55" xfId="1" applyFont="1" applyFill="1" applyBorder="1" applyAlignment="1">
      <alignment horizontal="center" vertical="center"/>
    </xf>
    <xf numFmtId="0" fontId="9" fillId="17" borderId="57" xfId="1" applyFont="1" applyFill="1" applyBorder="1" applyAlignment="1">
      <alignment horizontal="center" vertical="center"/>
    </xf>
    <xf numFmtId="3" fontId="9" fillId="17" borderId="58" xfId="1" applyNumberFormat="1" applyFont="1" applyFill="1" applyBorder="1" applyAlignment="1">
      <alignment horizontal="center" vertical="center"/>
    </xf>
    <xf numFmtId="3" fontId="9" fillId="17" borderId="55" xfId="1" applyNumberFormat="1" applyFont="1" applyFill="1" applyBorder="1" applyAlignment="1">
      <alignment horizontal="center" vertical="center"/>
    </xf>
    <xf numFmtId="3" fontId="9" fillId="17" borderId="57" xfId="1" applyNumberFormat="1" applyFont="1" applyFill="1" applyBorder="1" applyAlignment="1">
      <alignment horizontal="center" vertical="center"/>
    </xf>
    <xf numFmtId="166" fontId="9" fillId="17" borderId="58" xfId="1" applyNumberFormat="1" applyFont="1" applyFill="1" applyBorder="1" applyAlignment="1">
      <alignment horizontal="center" vertical="center"/>
    </xf>
    <xf numFmtId="166" fontId="9" fillId="17" borderId="55" xfId="1" applyNumberFormat="1" applyFont="1" applyFill="1" applyBorder="1" applyAlignment="1">
      <alignment horizontal="center" vertical="center"/>
    </xf>
    <xf numFmtId="166" fontId="9" fillId="17" borderId="57" xfId="1" applyNumberFormat="1" applyFont="1" applyFill="1" applyBorder="1" applyAlignment="1">
      <alignment horizontal="center" vertical="center"/>
    </xf>
    <xf numFmtId="164" fontId="8" fillId="17" borderId="58" xfId="1" applyNumberFormat="1" applyFont="1" applyFill="1" applyBorder="1" applyAlignment="1">
      <alignment horizontal="right" vertical="center"/>
    </xf>
    <xf numFmtId="164" fontId="8" fillId="17" borderId="55" xfId="1" applyNumberFormat="1" applyFont="1" applyFill="1" applyBorder="1" applyAlignment="1">
      <alignment horizontal="right" vertical="center"/>
    </xf>
    <xf numFmtId="164" fontId="8" fillId="17" borderId="56" xfId="1" applyNumberFormat="1" applyFont="1" applyFill="1" applyBorder="1" applyAlignment="1">
      <alignment horizontal="right" vertical="center"/>
    </xf>
    <xf numFmtId="4" fontId="10" fillId="16" borderId="54" xfId="1" applyNumberFormat="1" applyFont="1" applyFill="1" applyBorder="1" applyAlignment="1" applyProtection="1">
      <alignment horizontal="right" vertical="center"/>
      <protection locked="0"/>
    </xf>
    <xf numFmtId="4" fontId="10" fillId="16" borderId="55" xfId="1" applyNumberFormat="1" applyFont="1" applyFill="1" applyBorder="1" applyAlignment="1" applyProtection="1">
      <alignment horizontal="right" vertical="center"/>
      <protection locked="0"/>
    </xf>
    <xf numFmtId="4" fontId="10" fillId="16" borderId="56" xfId="1" applyNumberFormat="1" applyFont="1" applyFill="1" applyBorder="1" applyAlignment="1" applyProtection="1">
      <alignment horizontal="right" vertical="center"/>
      <protection locked="0"/>
    </xf>
    <xf numFmtId="0" fontId="11" fillId="17" borderId="54" xfId="1" applyFont="1" applyFill="1" applyBorder="1" applyAlignment="1">
      <alignment horizontal="center" vertical="center"/>
    </xf>
    <xf numFmtId="167" fontId="9" fillId="17" borderId="41" xfId="1" applyNumberFormat="1" applyFont="1" applyFill="1" applyBorder="1" applyAlignment="1">
      <alignment horizontal="center" vertical="center"/>
    </xf>
    <xf numFmtId="167" fontId="9" fillId="17" borderId="42" xfId="1" applyNumberFormat="1" applyFont="1" applyFill="1" applyBorder="1" applyAlignment="1">
      <alignment horizontal="center" vertical="center"/>
    </xf>
    <xf numFmtId="167" fontId="9" fillId="17" borderId="43" xfId="1" applyNumberFormat="1" applyFont="1" applyFill="1" applyBorder="1" applyAlignment="1">
      <alignment horizontal="center" vertical="center"/>
    </xf>
    <xf numFmtId="167" fontId="9" fillId="17" borderId="48" xfId="1" applyNumberFormat="1" applyFont="1" applyFill="1" applyBorder="1" applyAlignment="1">
      <alignment horizontal="center" vertical="center"/>
    </xf>
    <xf numFmtId="167" fontId="9" fillId="17" borderId="49" xfId="1" applyNumberFormat="1" applyFont="1" applyFill="1" applyBorder="1" applyAlignment="1">
      <alignment horizontal="center" vertical="center"/>
    </xf>
    <xf numFmtId="167" fontId="9" fillId="17" borderId="50" xfId="1" applyNumberFormat="1" applyFont="1" applyFill="1" applyBorder="1" applyAlignment="1">
      <alignment horizontal="center" vertical="center"/>
    </xf>
    <xf numFmtId="4" fontId="10" fillId="16" borderId="59" xfId="1" applyNumberFormat="1" applyFont="1" applyFill="1" applyBorder="1" applyAlignment="1" applyProtection="1">
      <alignment horizontal="right" vertical="center"/>
      <protection locked="0"/>
    </xf>
    <xf numFmtId="4" fontId="10" fillId="16" borderId="60" xfId="1" applyNumberFormat="1" applyFont="1" applyFill="1" applyBorder="1" applyAlignment="1" applyProtection="1">
      <alignment horizontal="right" vertical="center"/>
      <protection locked="0"/>
    </xf>
    <xf numFmtId="4" fontId="10" fillId="16" borderId="58" xfId="1" applyNumberFormat="1" applyFont="1" applyFill="1" applyBorder="1" applyAlignment="1" applyProtection="1">
      <alignment horizontal="right" vertical="center"/>
      <protection locked="0"/>
    </xf>
    <xf numFmtId="0" fontId="11" fillId="17" borderId="59" xfId="1" applyFont="1" applyFill="1" applyBorder="1" applyAlignment="1">
      <alignment horizontal="center" vertical="center"/>
    </xf>
    <xf numFmtId="0" fontId="11" fillId="17" borderId="60" xfId="1" applyFont="1" applyFill="1" applyBorder="1" applyAlignment="1">
      <alignment horizontal="center" vertical="center"/>
    </xf>
    <xf numFmtId="165" fontId="9" fillId="17" borderId="60" xfId="1" applyNumberFormat="1" applyFont="1" applyFill="1" applyBorder="1" applyAlignment="1">
      <alignment horizontal="center" vertical="center"/>
    </xf>
    <xf numFmtId="164" fontId="8" fillId="17" borderId="60" xfId="1" applyNumberFormat="1" applyFont="1" applyFill="1" applyBorder="1" applyAlignment="1">
      <alignment horizontal="right" vertical="center"/>
    </xf>
    <xf numFmtId="164" fontId="8" fillId="17" borderId="61" xfId="1" applyNumberFormat="1" applyFont="1" applyFill="1" applyBorder="1" applyAlignment="1">
      <alignment horizontal="right" vertical="center"/>
    </xf>
    <xf numFmtId="4" fontId="10" fillId="16" borderId="30" xfId="1" applyNumberFormat="1" applyFont="1" applyFill="1" applyBorder="1" applyAlignment="1" applyProtection="1">
      <alignment horizontal="right" vertical="center"/>
      <protection locked="0"/>
    </xf>
    <xf numFmtId="167" fontId="9" fillId="17" borderId="58" xfId="1" applyNumberFormat="1" applyFont="1" applyFill="1" applyBorder="1" applyAlignment="1">
      <alignment horizontal="center" vertical="center"/>
    </xf>
    <xf numFmtId="167" fontId="9" fillId="17" borderId="55" xfId="1" applyNumberFormat="1" applyFont="1" applyFill="1" applyBorder="1" applyAlignment="1">
      <alignment horizontal="center" vertical="center"/>
    </xf>
    <xf numFmtId="167" fontId="9" fillId="17" borderId="57" xfId="1" applyNumberFormat="1" applyFont="1" applyFill="1" applyBorder="1" applyAlignment="1">
      <alignment horizontal="center" vertical="center"/>
    </xf>
    <xf numFmtId="0" fontId="12" fillId="13" borderId="36" xfId="1" applyFont="1" applyFill="1" applyBorder="1" applyAlignment="1">
      <alignment horizontal="right" vertical="center"/>
    </xf>
    <xf numFmtId="0" fontId="12" fillId="13" borderId="37" xfId="1" applyFont="1" applyFill="1" applyBorder="1" applyAlignment="1">
      <alignment horizontal="right" vertical="center"/>
    </xf>
    <xf numFmtId="0" fontId="12" fillId="13" borderId="38" xfId="1" applyFont="1" applyFill="1" applyBorder="1" applyAlignment="1">
      <alignment horizontal="right" vertical="center"/>
    </xf>
    <xf numFmtId="0" fontId="12" fillId="13" borderId="22" xfId="1" applyFont="1" applyFill="1" applyBorder="1" applyAlignment="1">
      <alignment horizontal="right" vertical="center"/>
    </xf>
    <xf numFmtId="0" fontId="12" fillId="13" borderId="23" xfId="1" applyFont="1" applyFill="1" applyBorder="1" applyAlignment="1">
      <alignment horizontal="right" vertical="center"/>
    </xf>
    <xf numFmtId="0" fontId="12" fillId="13" borderId="24" xfId="1" applyFont="1" applyFill="1" applyBorder="1" applyAlignment="1">
      <alignment horizontal="right" vertical="center"/>
    </xf>
    <xf numFmtId="164" fontId="12" fillId="18" borderId="36" xfId="1" applyNumberFormat="1" applyFont="1" applyFill="1" applyBorder="1" applyAlignment="1">
      <alignment horizontal="right" vertical="center"/>
    </xf>
    <xf numFmtId="164" fontId="12" fillId="18" borderId="37" xfId="1" applyNumberFormat="1" applyFont="1" applyFill="1" applyBorder="1" applyAlignment="1">
      <alignment horizontal="right" vertical="center"/>
    </xf>
    <xf numFmtId="164" fontId="12" fillId="18" borderId="38" xfId="1" applyNumberFormat="1" applyFont="1" applyFill="1" applyBorder="1" applyAlignment="1">
      <alignment horizontal="right" vertical="center"/>
    </xf>
    <xf numFmtId="164" fontId="12" fillId="18" borderId="22" xfId="1" applyNumberFormat="1" applyFont="1" applyFill="1" applyBorder="1" applyAlignment="1">
      <alignment horizontal="right" vertical="center"/>
    </xf>
    <xf numFmtId="164" fontId="12" fillId="18" borderId="23" xfId="1" applyNumberFormat="1" applyFont="1" applyFill="1" applyBorder="1" applyAlignment="1">
      <alignment horizontal="right" vertical="center"/>
    </xf>
    <xf numFmtId="164" fontId="12" fillId="18" borderId="24" xfId="1" applyNumberFormat="1" applyFont="1" applyFill="1" applyBorder="1" applyAlignment="1">
      <alignment horizontal="right" vertical="center"/>
    </xf>
    <xf numFmtId="4" fontId="10" fillId="16" borderId="51" xfId="1" applyNumberFormat="1" applyFont="1" applyFill="1" applyBorder="1" applyAlignment="1" applyProtection="1">
      <alignment horizontal="right" vertical="center"/>
      <protection locked="0"/>
    </xf>
    <xf numFmtId="0" fontId="11" fillId="17" borderId="62" xfId="1" applyFont="1" applyFill="1" applyBorder="1" applyAlignment="1">
      <alignment horizontal="center" vertical="center"/>
    </xf>
    <xf numFmtId="0" fontId="11" fillId="17" borderId="63" xfId="1" applyFont="1" applyFill="1" applyBorder="1" applyAlignment="1">
      <alignment horizontal="center" vertical="center"/>
    </xf>
    <xf numFmtId="0" fontId="33" fillId="0" borderId="5" xfId="1" applyFont="1" applyAlignment="1">
      <alignment horizontal="justify" vertical="top" wrapText="1"/>
    </xf>
    <xf numFmtId="4" fontId="44" fillId="16" borderId="46" xfId="1" applyNumberFormat="1" applyFont="1" applyFill="1" applyBorder="1" applyAlignment="1" applyProtection="1">
      <alignment horizontal="right" vertical="center"/>
      <protection locked="0"/>
    </xf>
    <xf numFmtId="4" fontId="44" fillId="16" borderId="47" xfId="1" applyNumberFormat="1" applyFont="1" applyFill="1" applyBorder="1" applyAlignment="1" applyProtection="1">
      <alignment horizontal="right" vertical="center"/>
      <protection locked="0"/>
    </xf>
    <xf numFmtId="0" fontId="32" fillId="0" borderId="5" xfId="1" applyFont="1" applyAlignment="1">
      <alignment horizontal="center" vertical="center" wrapText="1"/>
    </xf>
    <xf numFmtId="0" fontId="10" fillId="17" borderId="47" xfId="1" applyFont="1" applyFill="1" applyBorder="1" applyAlignment="1">
      <alignment horizontal="center" vertical="center"/>
    </xf>
    <xf numFmtId="0" fontId="9" fillId="17" borderId="47" xfId="1" applyFont="1" applyFill="1" applyBorder="1" applyAlignment="1">
      <alignment horizontal="center" vertical="center"/>
    </xf>
    <xf numFmtId="4" fontId="10" fillId="16" borderId="61" xfId="1" applyNumberFormat="1" applyFont="1" applyFill="1" applyBorder="1" applyAlignment="1" applyProtection="1">
      <alignment horizontal="right" vertical="center"/>
      <protection locked="0"/>
    </xf>
    <xf numFmtId="0" fontId="35" fillId="0" borderId="5" xfId="1" applyFont="1" applyAlignment="1">
      <alignment horizontal="justify" vertical="top" wrapText="1"/>
    </xf>
    <xf numFmtId="4" fontId="3" fillId="3" borderId="10" xfId="0" applyNumberFormat="1" applyFont="1" applyFill="1" applyBorder="1" applyAlignment="1">
      <alignment horizontal="center" vertical="center"/>
    </xf>
    <xf numFmtId="0" fontId="4" fillId="0" borderId="12" xfId="0" applyFont="1" applyBorder="1"/>
    <xf numFmtId="4" fontId="17" fillId="6" borderId="10" xfId="0" applyNumberFormat="1" applyFont="1" applyFill="1" applyBorder="1" applyAlignment="1">
      <alignment horizontal="right" vertical="center"/>
    </xf>
    <xf numFmtId="0" fontId="15" fillId="4" borderId="3" xfId="0" applyFont="1" applyFill="1" applyBorder="1" applyAlignment="1">
      <alignment horizontal="center" vertical="center"/>
    </xf>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16" fillId="5" borderId="10" xfId="0" applyFont="1" applyFill="1" applyBorder="1" applyAlignment="1">
      <alignment horizontal="center" vertical="center"/>
    </xf>
    <xf numFmtId="0" fontId="4" fillId="0" borderId="11" xfId="0" applyFont="1" applyBorder="1"/>
    <xf numFmtId="0" fontId="16" fillId="5" borderId="10" xfId="0" applyFont="1" applyFill="1" applyBorder="1" applyAlignment="1">
      <alignment horizontal="center" vertical="center" wrapText="1"/>
    </xf>
    <xf numFmtId="0" fontId="3" fillId="6" borderId="10" xfId="0" applyFont="1" applyFill="1" applyBorder="1" applyAlignment="1">
      <alignment horizontal="center" vertical="center"/>
    </xf>
    <xf numFmtId="4" fontId="3" fillId="3" borderId="10" xfId="0" applyNumberFormat="1" applyFont="1" applyFill="1" applyBorder="1" applyAlignment="1">
      <alignment horizontal="right" vertical="center"/>
    </xf>
    <xf numFmtId="0" fontId="20" fillId="7" borderId="13" xfId="0" applyFont="1" applyFill="1" applyBorder="1" applyAlignment="1">
      <alignment horizontal="center" vertical="center"/>
    </xf>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4" fontId="21" fillId="8" borderId="13" xfId="0" applyNumberFormat="1" applyFont="1" applyFill="1" applyBorder="1" applyAlignment="1">
      <alignment horizontal="center" vertical="center"/>
    </xf>
    <xf numFmtId="4" fontId="21" fillId="9" borderId="13" xfId="0" applyNumberFormat="1" applyFont="1" applyFill="1" applyBorder="1" applyAlignment="1">
      <alignment horizontal="center" vertical="center"/>
    </xf>
    <xf numFmtId="0" fontId="19" fillId="4" borderId="13" xfId="0" applyFont="1" applyFill="1" applyBorder="1" applyAlignment="1">
      <alignment horizontal="center" vertical="center"/>
    </xf>
    <xf numFmtId="0" fontId="20" fillId="7" borderId="19" xfId="0" applyFont="1" applyFill="1" applyBorder="1" applyAlignment="1">
      <alignment horizontal="center" vertical="center"/>
    </xf>
    <xf numFmtId="0" fontId="4" fillId="0" borderId="20" xfId="0" applyFont="1" applyBorder="1"/>
    <xf numFmtId="0" fontId="4" fillId="0" borderId="21" xfId="0" applyFont="1" applyBorder="1"/>
    <xf numFmtId="0" fontId="20" fillId="7" borderId="13" xfId="0" applyFont="1" applyFill="1" applyBorder="1" applyAlignment="1">
      <alignment horizontal="center" vertical="center" wrapText="1"/>
    </xf>
    <xf numFmtId="164" fontId="21" fillId="9" borderId="13" xfId="0" applyNumberFormat="1" applyFont="1" applyFill="1" applyBorder="1" applyAlignment="1">
      <alignment horizontal="center" vertical="center"/>
    </xf>
    <xf numFmtId="164" fontId="21" fillId="8" borderId="13" xfId="0" applyNumberFormat="1" applyFont="1" applyFill="1" applyBorder="1" applyAlignment="1">
      <alignment horizontal="center" vertical="center"/>
    </xf>
    <xf numFmtId="165" fontId="21" fillId="9" borderId="13" xfId="0" applyNumberFormat="1" applyFont="1" applyFill="1" applyBorder="1" applyAlignment="1">
      <alignment horizontal="center" vertical="center"/>
    </xf>
    <xf numFmtId="165" fontId="21" fillId="8" borderId="13" xfId="0" applyNumberFormat="1" applyFont="1" applyFill="1" applyBorder="1" applyAlignment="1">
      <alignment horizontal="center" vertical="center"/>
    </xf>
    <xf numFmtId="168" fontId="21" fillId="9" borderId="13" xfId="0" applyNumberFormat="1" applyFont="1" applyFill="1" applyBorder="1" applyAlignment="1">
      <alignment horizontal="center" vertical="center"/>
    </xf>
    <xf numFmtId="169" fontId="21" fillId="9" borderId="13" xfId="0" applyNumberFormat="1" applyFont="1" applyFill="1" applyBorder="1" applyAlignment="1">
      <alignment horizontal="center" vertical="center"/>
    </xf>
    <xf numFmtId="167" fontId="21" fillId="9" borderId="13" xfId="0" applyNumberFormat="1" applyFont="1" applyFill="1" applyBorder="1" applyAlignment="1">
      <alignment horizontal="center" vertical="center"/>
    </xf>
    <xf numFmtId="170" fontId="21" fillId="9" borderId="13" xfId="0" applyNumberFormat="1" applyFont="1" applyFill="1" applyBorder="1" applyAlignment="1">
      <alignment horizontal="center" vertical="center"/>
    </xf>
    <xf numFmtId="166" fontId="21" fillId="9" borderId="13" xfId="0" applyNumberFormat="1" applyFont="1" applyFill="1" applyBorder="1" applyAlignment="1">
      <alignment horizontal="center" vertical="center"/>
    </xf>
  </cellXfs>
  <cellStyles count="2">
    <cellStyle name="Normal" xfId="0" builtinId="0"/>
    <cellStyle name="Normal 2" xfId="1" xr:uid="{88515B1E-DF57-454D-B769-726A7DDFB7D2}"/>
  </cellStyles>
  <dxfs count="0"/>
  <tableStyles count="0" defaultTableStyle="TableStyleMedium2" defaultPivotStyle="PivotStyleLight16"/>
  <colors>
    <mruColors>
      <color rgb="FF00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4.pn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209504</xdr:colOff>
      <xdr:row>0</xdr:row>
      <xdr:rowOff>174742</xdr:rowOff>
    </xdr:from>
    <xdr:to>
      <xdr:col>1</xdr:col>
      <xdr:colOff>2029239</xdr:colOff>
      <xdr:row>1</xdr:row>
      <xdr:rowOff>297982</xdr:rowOff>
    </xdr:to>
    <xdr:pic>
      <xdr:nvPicPr>
        <xdr:cNvPr id="3" name="Resim 2">
          <a:extLst>
            <a:ext uri="{FF2B5EF4-FFF2-40B4-BE49-F238E27FC236}">
              <a16:creationId xmlns:a16="http://schemas.microsoft.com/office/drawing/2014/main" id="{D0C12821-A164-D81C-B721-F57D83C53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04" y="174742"/>
          <a:ext cx="2223147" cy="61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2194891</xdr:colOff>
      <xdr:row>0</xdr:row>
      <xdr:rowOff>157370</xdr:rowOff>
    </xdr:from>
    <xdr:to>
      <xdr:col>3</xdr:col>
      <xdr:colOff>347870</xdr:colOff>
      <xdr:row>1</xdr:row>
      <xdr:rowOff>348106</xdr:rowOff>
    </xdr:to>
    <xdr:pic>
      <xdr:nvPicPr>
        <xdr:cNvPr id="6" name="Resim 5">
          <a:extLst>
            <a:ext uri="{FF2B5EF4-FFF2-40B4-BE49-F238E27FC236}">
              <a16:creationId xmlns:a16="http://schemas.microsoft.com/office/drawing/2014/main" id="{11F85B88-D5DB-E480-7A66-3F98CAF1C7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5674" y="157370"/>
          <a:ext cx="3130826" cy="687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40</xdr:col>
      <xdr:colOff>55033</xdr:colOff>
      <xdr:row>30</xdr:row>
      <xdr:rowOff>105833</xdr:rowOff>
    </xdr:from>
    <xdr:ext cx="4562226" cy="1015243"/>
    <xdr:pic>
      <xdr:nvPicPr>
        <xdr:cNvPr id="2" name="Resim 1">
          <a:extLst>
            <a:ext uri="{FF2B5EF4-FFF2-40B4-BE49-F238E27FC236}">
              <a16:creationId xmlns:a16="http://schemas.microsoft.com/office/drawing/2014/main" id="{F80C8FD7-4EE3-4FB4-9997-7E22A6E00F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75033" y="5820833"/>
          <a:ext cx="4562226" cy="1015243"/>
        </a:xfrm>
        <a:prstGeom prst="rect">
          <a:avLst/>
        </a:prstGeom>
      </xdr:spPr>
    </xdr:pic>
    <xdr:clientData/>
  </xdr:oneCellAnchor>
  <xdr:oneCellAnchor>
    <xdr:from>
      <xdr:col>10</xdr:col>
      <xdr:colOff>82549</xdr:colOff>
      <xdr:row>42</xdr:row>
      <xdr:rowOff>107751</xdr:rowOff>
    </xdr:from>
    <xdr:ext cx="1888068" cy="507563"/>
    <xdr:pic>
      <xdr:nvPicPr>
        <xdr:cNvPr id="3" name="Resim 2">
          <a:extLst>
            <a:ext uri="{FF2B5EF4-FFF2-40B4-BE49-F238E27FC236}">
              <a16:creationId xmlns:a16="http://schemas.microsoft.com/office/drawing/2014/main" id="{8D3521E8-9FB1-40A4-8BB7-AF604480EBB3}"/>
            </a:ext>
          </a:extLst>
        </xdr:cNvPr>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1987549" y="8108751"/>
          <a:ext cx="1888068" cy="5075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40</xdr:col>
      <xdr:colOff>55033</xdr:colOff>
      <xdr:row>30</xdr:row>
      <xdr:rowOff>105833</xdr:rowOff>
    </xdr:from>
    <xdr:ext cx="4562226" cy="1015243"/>
    <xdr:pic>
      <xdr:nvPicPr>
        <xdr:cNvPr id="2" name="Resim 1">
          <a:extLst>
            <a:ext uri="{FF2B5EF4-FFF2-40B4-BE49-F238E27FC236}">
              <a16:creationId xmlns:a16="http://schemas.microsoft.com/office/drawing/2014/main" id="{ED3E5872-AEB9-4543-A27D-B9F25F911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75033" y="5820833"/>
          <a:ext cx="4562226" cy="1015243"/>
        </a:xfrm>
        <a:prstGeom prst="rect">
          <a:avLst/>
        </a:prstGeom>
      </xdr:spPr>
    </xdr:pic>
    <xdr:clientData/>
  </xdr:oneCellAnchor>
  <xdr:oneCellAnchor>
    <xdr:from>
      <xdr:col>10</xdr:col>
      <xdr:colOff>82549</xdr:colOff>
      <xdr:row>42</xdr:row>
      <xdr:rowOff>107751</xdr:rowOff>
    </xdr:from>
    <xdr:ext cx="1888068" cy="507563"/>
    <xdr:pic>
      <xdr:nvPicPr>
        <xdr:cNvPr id="3" name="Resim 2">
          <a:extLst>
            <a:ext uri="{FF2B5EF4-FFF2-40B4-BE49-F238E27FC236}">
              <a16:creationId xmlns:a16="http://schemas.microsoft.com/office/drawing/2014/main" id="{9B32A42C-1C9E-4896-B380-5EC240C13ABE}"/>
            </a:ext>
          </a:extLst>
        </xdr:cNvPr>
        <xdr:cNvPicPr>
          <a:picLocks noChangeAspect="1" noChangeArrowheads="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1987549" y="8108751"/>
          <a:ext cx="1888068" cy="5075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9DC36-EACD-4B84-AE4B-BBC6E4C65673}">
  <sheetPr>
    <tabColor rgb="FFFF0000"/>
    <pageSetUpPr fitToPage="1"/>
  </sheetPr>
  <dimension ref="A1:AD40"/>
  <sheetViews>
    <sheetView tabSelected="1" view="pageBreakPreview" zoomScaleNormal="100" zoomScaleSheetLayoutView="100" workbookViewId="0">
      <selection activeCell="A26" sqref="A26:C26"/>
    </sheetView>
  </sheetViews>
  <sheetFormatPr defaultRowHeight="15" x14ac:dyDescent="0.25"/>
  <cols>
    <col min="1" max="1" width="6" customWidth="1"/>
    <col min="2" max="2" width="65.5703125" bestFit="1" customWidth="1"/>
    <col min="3" max="3" width="74.7109375" customWidth="1"/>
  </cols>
  <sheetData>
    <row r="1" spans="1:3" ht="39" customHeight="1" x14ac:dyDescent="0.25">
      <c r="A1" s="47" t="s">
        <v>624</v>
      </c>
      <c r="B1" s="47"/>
      <c r="C1" s="47"/>
    </row>
    <row r="2" spans="1:3" ht="36.75" customHeight="1" thickBot="1" x14ac:dyDescent="0.3">
      <c r="A2" s="48"/>
      <c r="B2" s="48"/>
      <c r="C2" s="48"/>
    </row>
    <row r="3" spans="1:3" ht="20.25" customHeight="1" x14ac:dyDescent="0.25">
      <c r="A3" s="11" t="s">
        <v>594</v>
      </c>
      <c r="B3" s="12" t="s">
        <v>595</v>
      </c>
      <c r="C3" s="13" t="s">
        <v>596</v>
      </c>
    </row>
    <row r="4" spans="1:3" ht="20.25" customHeight="1" x14ac:dyDescent="0.25">
      <c r="A4" s="14">
        <v>1</v>
      </c>
      <c r="B4" s="39" t="s">
        <v>3</v>
      </c>
      <c r="C4" s="43"/>
    </row>
    <row r="5" spans="1:3" ht="20.25" customHeight="1" x14ac:dyDescent="0.25">
      <c r="A5" s="15">
        <v>2</v>
      </c>
      <c r="B5" s="40" t="s">
        <v>1</v>
      </c>
      <c r="C5" s="43"/>
    </row>
    <row r="6" spans="1:3" ht="20.25" customHeight="1" x14ac:dyDescent="0.25">
      <c r="A6" s="15">
        <v>3</v>
      </c>
      <c r="B6" s="40" t="s">
        <v>2</v>
      </c>
      <c r="C6" s="42"/>
    </row>
    <row r="7" spans="1:3" ht="20.25" customHeight="1" x14ac:dyDescent="0.25">
      <c r="A7" s="14">
        <v>4</v>
      </c>
      <c r="B7" s="40" t="s">
        <v>592</v>
      </c>
      <c r="C7" s="43"/>
    </row>
    <row r="8" spans="1:3" ht="20.25" customHeight="1" x14ac:dyDescent="0.25">
      <c r="A8" s="15">
        <v>5</v>
      </c>
      <c r="B8" s="19" t="s">
        <v>617</v>
      </c>
      <c r="C8" s="41"/>
    </row>
    <row r="9" spans="1:3" ht="20.25" customHeight="1" x14ac:dyDescent="0.25">
      <c r="A9" s="15">
        <v>6</v>
      </c>
      <c r="B9" s="19" t="s">
        <v>593</v>
      </c>
      <c r="C9" s="16"/>
    </row>
    <row r="10" spans="1:3" ht="20.25" customHeight="1" x14ac:dyDescent="0.25">
      <c r="A10" s="14">
        <v>7</v>
      </c>
      <c r="B10" s="19" t="s">
        <v>589</v>
      </c>
      <c r="C10" s="16"/>
    </row>
    <row r="11" spans="1:3" ht="20.25" customHeight="1" x14ac:dyDescent="0.25">
      <c r="A11" s="15">
        <v>8</v>
      </c>
      <c r="B11" s="19" t="s">
        <v>4</v>
      </c>
      <c r="C11" s="16"/>
    </row>
    <row r="12" spans="1:3" ht="20.25" customHeight="1" x14ac:dyDescent="0.25">
      <c r="A12" s="15">
        <v>9</v>
      </c>
      <c r="B12" s="19" t="s">
        <v>597</v>
      </c>
      <c r="C12" s="16"/>
    </row>
    <row r="13" spans="1:3" ht="20.25" customHeight="1" x14ac:dyDescent="0.25">
      <c r="A13" s="14">
        <v>10</v>
      </c>
      <c r="B13" s="20" t="s">
        <v>588</v>
      </c>
      <c r="C13" s="17"/>
    </row>
    <row r="14" spans="1:3" ht="20.25" customHeight="1" x14ac:dyDescent="0.25">
      <c r="A14" s="15">
        <v>11</v>
      </c>
      <c r="B14" s="19" t="s">
        <v>601</v>
      </c>
      <c r="C14" s="16"/>
    </row>
    <row r="15" spans="1:3" ht="20.25" customHeight="1" x14ac:dyDescent="0.25">
      <c r="A15" s="15">
        <v>12</v>
      </c>
      <c r="B15" s="19" t="s">
        <v>590</v>
      </c>
      <c r="C15" s="16"/>
    </row>
    <row r="16" spans="1:3" ht="20.25" customHeight="1" x14ac:dyDescent="0.25">
      <c r="A16" s="14">
        <v>13</v>
      </c>
      <c r="B16" s="19" t="s">
        <v>591</v>
      </c>
      <c r="C16" s="16"/>
    </row>
    <row r="17" spans="1:30" ht="20.25" customHeight="1" x14ac:dyDescent="0.25">
      <c r="A17" s="15">
        <v>14</v>
      </c>
      <c r="B17" s="19" t="s">
        <v>602</v>
      </c>
      <c r="C17" s="16"/>
    </row>
    <row r="18" spans="1:30" ht="20.25" customHeight="1" x14ac:dyDescent="0.25">
      <c r="A18" s="15">
        <v>15</v>
      </c>
      <c r="B18" s="19" t="s">
        <v>598</v>
      </c>
      <c r="C18" s="16"/>
    </row>
    <row r="19" spans="1:30" ht="20.25" customHeight="1" x14ac:dyDescent="0.25">
      <c r="A19" s="14">
        <v>16</v>
      </c>
      <c r="B19" s="20" t="s">
        <v>599</v>
      </c>
      <c r="C19" s="17">
        <f>'TEP 2023'!BL28</f>
        <v>0</v>
      </c>
    </row>
    <row r="20" spans="1:30" ht="20.25" customHeight="1" x14ac:dyDescent="0.25">
      <c r="A20" s="15">
        <v>17</v>
      </c>
      <c r="B20" s="20" t="s">
        <v>600</v>
      </c>
      <c r="C20" s="17">
        <f>'TEP 2024'!BL28</f>
        <v>0</v>
      </c>
    </row>
    <row r="21" spans="1:30" ht="20.25" customHeight="1" x14ac:dyDescent="0.25">
      <c r="A21" s="15">
        <v>18</v>
      </c>
      <c r="B21" s="19" t="s">
        <v>5</v>
      </c>
      <c r="C21" s="16"/>
    </row>
    <row r="22" spans="1:30" ht="20.25" customHeight="1" x14ac:dyDescent="0.25">
      <c r="A22" s="14">
        <v>19</v>
      </c>
      <c r="B22" s="19" t="s">
        <v>6</v>
      </c>
      <c r="C22" s="16"/>
    </row>
    <row r="23" spans="1:30" ht="20.25" customHeight="1" x14ac:dyDescent="0.25">
      <c r="A23" s="15">
        <v>20</v>
      </c>
      <c r="B23" s="19" t="s">
        <v>7</v>
      </c>
      <c r="C23" s="16"/>
    </row>
    <row r="24" spans="1:30" ht="20.25" customHeight="1" thickBot="1" x14ac:dyDescent="0.3">
      <c r="A24" s="15">
        <v>21</v>
      </c>
      <c r="B24" s="21" t="s">
        <v>0</v>
      </c>
      <c r="C24" s="18"/>
    </row>
    <row r="25" spans="1:30" ht="16.5" thickBot="1" x14ac:dyDescent="0.3">
      <c r="A25" s="49"/>
      <c r="B25" s="50"/>
      <c r="C25" s="51"/>
    </row>
    <row r="26" spans="1:30" ht="153.75" customHeight="1" thickBot="1" x14ac:dyDescent="0.3">
      <c r="A26" s="55" t="s">
        <v>618</v>
      </c>
      <c r="B26" s="56"/>
      <c r="C26" s="57"/>
      <c r="S26" s="1"/>
      <c r="T26" s="1"/>
      <c r="U26" s="1"/>
      <c r="V26" s="1"/>
      <c r="W26" s="1"/>
      <c r="X26" s="1"/>
      <c r="Y26" s="1"/>
      <c r="Z26" s="1"/>
      <c r="AA26" s="1"/>
      <c r="AB26" s="1"/>
      <c r="AC26" s="1"/>
      <c r="AD26" s="1"/>
    </row>
    <row r="27" spans="1:30" ht="20.25" customHeight="1" thickBot="1" x14ac:dyDescent="0.3">
      <c r="A27" s="58" t="s">
        <v>8</v>
      </c>
      <c r="B27" s="59"/>
      <c r="C27" s="60"/>
      <c r="S27" s="1"/>
      <c r="T27" s="1"/>
      <c r="U27" s="1"/>
      <c r="V27" s="1"/>
      <c r="W27" s="1"/>
      <c r="X27" s="1"/>
      <c r="Y27" s="1"/>
      <c r="Z27" s="1"/>
      <c r="AA27" s="1"/>
      <c r="AB27" s="1"/>
      <c r="AC27" s="1"/>
      <c r="AD27" s="1"/>
    </row>
    <row r="28" spans="1:30" ht="308.25" customHeight="1" thickBot="1" x14ac:dyDescent="0.3">
      <c r="A28" s="52" t="s">
        <v>619</v>
      </c>
      <c r="B28" s="53"/>
      <c r="C28" s="54"/>
    </row>
    <row r="29" spans="1:30" x14ac:dyDescent="0.25">
      <c r="A29" s="28"/>
      <c r="B29" s="29"/>
      <c r="C29" s="27"/>
    </row>
    <row r="30" spans="1:30" x14ac:dyDescent="0.25">
      <c r="A30" s="44" t="s">
        <v>625</v>
      </c>
      <c r="B30" s="45"/>
      <c r="C30" s="46"/>
    </row>
    <row r="31" spans="1:30" x14ac:dyDescent="0.25">
      <c r="A31" s="35"/>
      <c r="B31" s="36"/>
      <c r="C31" s="37"/>
    </row>
    <row r="32" spans="1:30" x14ac:dyDescent="0.25">
      <c r="A32" s="35"/>
      <c r="B32" s="36" t="s">
        <v>621</v>
      </c>
      <c r="C32" s="34" t="s">
        <v>620</v>
      </c>
    </row>
    <row r="33" spans="1:3" x14ac:dyDescent="0.25">
      <c r="A33" s="35"/>
      <c r="B33" s="36" t="s">
        <v>622</v>
      </c>
      <c r="C33" s="34" t="s">
        <v>623</v>
      </c>
    </row>
    <row r="34" spans="1:3" x14ac:dyDescent="0.25">
      <c r="A34" s="30"/>
      <c r="B34" s="25"/>
      <c r="C34" s="26"/>
    </row>
    <row r="35" spans="1:3" x14ac:dyDescent="0.25">
      <c r="A35" s="30"/>
      <c r="B35" s="25"/>
      <c r="C35" s="26"/>
    </row>
    <row r="36" spans="1:3" x14ac:dyDescent="0.25">
      <c r="A36" s="30"/>
      <c r="B36" s="25"/>
      <c r="C36" s="26"/>
    </row>
    <row r="37" spans="1:3" x14ac:dyDescent="0.25">
      <c r="A37" s="30"/>
      <c r="B37" s="25"/>
      <c r="C37" s="26"/>
    </row>
    <row r="38" spans="1:3" x14ac:dyDescent="0.25">
      <c r="A38" s="30"/>
      <c r="B38" s="25"/>
      <c r="C38" s="26"/>
    </row>
    <row r="39" spans="1:3" x14ac:dyDescent="0.25">
      <c r="A39" s="30"/>
      <c r="B39" s="25"/>
      <c r="C39" s="26"/>
    </row>
    <row r="40" spans="1:3" ht="30" customHeight="1" thickBot="1" x14ac:dyDescent="0.3">
      <c r="A40" s="31"/>
      <c r="B40" s="32"/>
      <c r="C40" s="33"/>
    </row>
  </sheetData>
  <sheetProtection sheet="1" objects="1" scenarios="1"/>
  <protectedRanges>
    <protectedRange sqref="C4:C18 C21:C24" name="Tablo"/>
  </protectedRanges>
  <mergeCells count="6">
    <mergeCell ref="A30:C30"/>
    <mergeCell ref="A1:C2"/>
    <mergeCell ref="A25:C25"/>
    <mergeCell ref="A28:C28"/>
    <mergeCell ref="A26:C26"/>
    <mergeCell ref="A27:C27"/>
  </mergeCells>
  <pageMargins left="0.85" right="0.62" top="0.75" bottom="0.75" header="0.3" footer="0.3"/>
  <pageSetup scale="5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3:S1000"/>
  <sheetViews>
    <sheetView showGridLines="0" workbookViewId="0">
      <selection activeCell="J28" sqref="J28"/>
    </sheetView>
  </sheetViews>
  <sheetFormatPr defaultColWidth="14.42578125" defaultRowHeight="15" customHeight="1" x14ac:dyDescent="0.25"/>
  <cols>
    <col min="1" max="26" width="8.7109375" customWidth="1"/>
  </cols>
  <sheetData>
    <row r="3" spans="3:19" x14ac:dyDescent="0.25">
      <c r="C3" s="222" t="s">
        <v>582</v>
      </c>
      <c r="D3" s="215"/>
      <c r="E3" s="215"/>
      <c r="F3" s="216"/>
    </row>
    <row r="4" spans="3:19" x14ac:dyDescent="0.25">
      <c r="C4" s="217"/>
      <c r="D4" s="218"/>
      <c r="E4" s="218"/>
      <c r="F4" s="219"/>
      <c r="G4" s="7"/>
      <c r="H4" s="8"/>
      <c r="I4" s="8"/>
      <c r="J4" s="8"/>
      <c r="K4" s="8"/>
      <c r="L4" s="8"/>
      <c r="M4" s="8"/>
      <c r="N4" s="8"/>
      <c r="O4" s="8"/>
      <c r="P4" s="8"/>
      <c r="Q4" s="8"/>
      <c r="R4" s="8"/>
      <c r="S4" s="8"/>
    </row>
    <row r="7" spans="3:19" ht="26.25" customHeight="1" x14ac:dyDescent="0.25">
      <c r="C7" s="223" t="s">
        <v>582</v>
      </c>
      <c r="D7" s="225"/>
      <c r="E7" s="223" t="s">
        <v>583</v>
      </c>
      <c r="F7" s="225"/>
      <c r="G7" s="223" t="s">
        <v>584</v>
      </c>
      <c r="H7" s="225"/>
      <c r="I7" s="223" t="s">
        <v>44</v>
      </c>
      <c r="J7" s="225"/>
      <c r="K7" s="223" t="s">
        <v>585</v>
      </c>
      <c r="L7" s="225"/>
      <c r="M7" s="223" t="s">
        <v>586</v>
      </c>
      <c r="N7" s="225"/>
      <c r="O7" s="223" t="s">
        <v>587</v>
      </c>
      <c r="P7" s="225"/>
    </row>
    <row r="8" spans="3:19" x14ac:dyDescent="0.25">
      <c r="C8" s="214" t="s">
        <v>583</v>
      </c>
      <c r="D8" s="216"/>
      <c r="E8" s="220">
        <v>1</v>
      </c>
      <c r="F8" s="216"/>
      <c r="G8" s="221">
        <f>$G$10*3600</f>
        <v>3600</v>
      </c>
      <c r="H8" s="216"/>
      <c r="I8" s="221">
        <f>$I$12*1000*3600</f>
        <v>3600000</v>
      </c>
      <c r="J8" s="216"/>
      <c r="K8" s="221">
        <f>$K$14*4.1868</f>
        <v>4.1867999999999999</v>
      </c>
      <c r="L8" s="216"/>
      <c r="M8" s="221">
        <f>$M$16*1055.05585262</f>
        <v>1055.05585262</v>
      </c>
      <c r="N8" s="216"/>
      <c r="O8" s="221">
        <f>$O$18*10000000/4.186</f>
        <v>2388915.4323936934</v>
      </c>
      <c r="P8" s="216"/>
    </row>
    <row r="9" spans="3:19" x14ac:dyDescent="0.25">
      <c r="C9" s="217"/>
      <c r="D9" s="219"/>
      <c r="E9" s="217"/>
      <c r="F9" s="219"/>
      <c r="G9" s="217"/>
      <c r="H9" s="219"/>
      <c r="I9" s="217"/>
      <c r="J9" s="219"/>
      <c r="K9" s="217"/>
      <c r="L9" s="219"/>
      <c r="M9" s="217"/>
      <c r="N9" s="219"/>
      <c r="O9" s="217"/>
      <c r="P9" s="219"/>
    </row>
    <row r="10" spans="3:19" x14ac:dyDescent="0.25">
      <c r="C10" s="214" t="s">
        <v>584</v>
      </c>
      <c r="D10" s="216"/>
      <c r="E10" s="235">
        <f>$E$8/3600</f>
        <v>2.7777777777777778E-4</v>
      </c>
      <c r="F10" s="216"/>
      <c r="G10" s="220">
        <v>1</v>
      </c>
      <c r="H10" s="216"/>
      <c r="I10" s="221">
        <f>$I$12*1000</f>
        <v>1000</v>
      </c>
      <c r="J10" s="216"/>
      <c r="K10" s="233">
        <f>$K$14/3600/4.186</f>
        <v>6.6358762010935922E-5</v>
      </c>
      <c r="L10" s="216"/>
      <c r="M10" s="229">
        <f>$M$16*1055.05585262/3600</f>
        <v>0.29307107017222223</v>
      </c>
      <c r="N10" s="216"/>
      <c r="O10" s="221">
        <f>$O$18/3600/4.186*10000000</f>
        <v>663.58762010935925</v>
      </c>
      <c r="P10" s="216"/>
    </row>
    <row r="11" spans="3:19" x14ac:dyDescent="0.25">
      <c r="C11" s="217"/>
      <c r="D11" s="219"/>
      <c r="E11" s="217"/>
      <c r="F11" s="219"/>
      <c r="G11" s="217"/>
      <c r="H11" s="219"/>
      <c r="I11" s="217"/>
      <c r="J11" s="219"/>
      <c r="K11" s="217"/>
      <c r="L11" s="219"/>
      <c r="M11" s="217"/>
      <c r="N11" s="219"/>
      <c r="O11" s="217"/>
      <c r="P11" s="219"/>
    </row>
    <row r="12" spans="3:19" x14ac:dyDescent="0.25">
      <c r="C12" s="214" t="s">
        <v>44</v>
      </c>
      <c r="D12" s="216"/>
      <c r="E12" s="232">
        <f>$E$8/3600/1000</f>
        <v>2.7777777777777776E-7</v>
      </c>
      <c r="F12" s="216"/>
      <c r="G12" s="227">
        <f>$G$10/1000</f>
        <v>1E-3</v>
      </c>
      <c r="H12" s="216"/>
      <c r="I12" s="220">
        <v>1</v>
      </c>
      <c r="J12" s="216"/>
      <c r="K12" s="229">
        <f>$K$14/3600/4.186*1000</f>
        <v>6.6358762010935921E-2</v>
      </c>
      <c r="L12" s="216"/>
      <c r="M12" s="233">
        <f>$M$16*1055.05585262/3600/1000</f>
        <v>2.930710701722222E-4</v>
      </c>
      <c r="N12" s="216"/>
      <c r="O12" s="227">
        <f>$O$18/3600/4.186*10000</f>
        <v>0.66358762010935923</v>
      </c>
      <c r="P12" s="216"/>
    </row>
    <row r="13" spans="3:19" x14ac:dyDescent="0.25">
      <c r="C13" s="217"/>
      <c r="D13" s="219"/>
      <c r="E13" s="217"/>
      <c r="F13" s="219"/>
      <c r="G13" s="217"/>
      <c r="H13" s="219"/>
      <c r="I13" s="217"/>
      <c r="J13" s="219"/>
      <c r="K13" s="217"/>
      <c r="L13" s="219"/>
      <c r="M13" s="217"/>
      <c r="N13" s="219"/>
      <c r="O13" s="217"/>
      <c r="P13" s="219"/>
    </row>
    <row r="14" spans="3:19" x14ac:dyDescent="0.25">
      <c r="C14" s="226" t="s">
        <v>585</v>
      </c>
      <c r="D14" s="216"/>
      <c r="E14" s="227">
        <f>$E$8/4.186</f>
        <v>0.23889154323936934</v>
      </c>
      <c r="F14" s="216"/>
      <c r="G14" s="221">
        <f>$G$10*3600/4.1868</f>
        <v>859.84522785898537</v>
      </c>
      <c r="H14" s="216"/>
      <c r="I14" s="221">
        <f>$I$12*3600/4.1868*1000</f>
        <v>859845.22785898542</v>
      </c>
      <c r="J14" s="216"/>
      <c r="K14" s="220">
        <v>1</v>
      </c>
      <c r="L14" s="216"/>
      <c r="M14" s="221">
        <f>$M$16*1055.05585262/4.1868</f>
        <v>251.99576111111111</v>
      </c>
      <c r="N14" s="216"/>
      <c r="O14" s="221">
        <f>$O$18*10000000</f>
        <v>10000000</v>
      </c>
      <c r="P14" s="216"/>
    </row>
    <row r="15" spans="3:19" x14ac:dyDescent="0.25">
      <c r="C15" s="217"/>
      <c r="D15" s="219"/>
      <c r="E15" s="217"/>
      <c r="F15" s="219"/>
      <c r="G15" s="217"/>
      <c r="H15" s="219"/>
      <c r="I15" s="217"/>
      <c r="J15" s="219"/>
      <c r="K15" s="217"/>
      <c r="L15" s="219"/>
      <c r="M15" s="217"/>
      <c r="N15" s="219"/>
      <c r="O15" s="217"/>
      <c r="P15" s="219"/>
    </row>
    <row r="16" spans="3:19" x14ac:dyDescent="0.25">
      <c r="C16" s="226" t="s">
        <v>586</v>
      </c>
      <c r="D16" s="216"/>
      <c r="E16" s="235">
        <f>$E$8/1055.05585262</f>
        <v>9.4781712031331725E-4</v>
      </c>
      <c r="F16" s="216"/>
      <c r="G16" s="227">
        <f>$G$10*3600/1055.05585262</f>
        <v>3.4121416331279417</v>
      </c>
      <c r="H16" s="216"/>
      <c r="I16" s="221">
        <f>$I$12*3600/1055.05585262*1000</f>
        <v>3412.1416331279415</v>
      </c>
      <c r="J16" s="216"/>
      <c r="K16" s="231">
        <f>$K$14*4.1868/1055.05585262</f>
        <v>3.9683207193277961E-3</v>
      </c>
      <c r="L16" s="216"/>
      <c r="M16" s="220">
        <v>1</v>
      </c>
      <c r="N16" s="216"/>
      <c r="O16" s="221">
        <f>$O$18*4.1868/1055.05585262*10000000</f>
        <v>39683.207193277958</v>
      </c>
      <c r="P16" s="216"/>
    </row>
    <row r="17" spans="3:16" x14ac:dyDescent="0.25">
      <c r="C17" s="217"/>
      <c r="D17" s="219"/>
      <c r="E17" s="217"/>
      <c r="F17" s="219"/>
      <c r="G17" s="217"/>
      <c r="H17" s="219"/>
      <c r="I17" s="217"/>
      <c r="J17" s="219"/>
      <c r="K17" s="217"/>
      <c r="L17" s="219"/>
      <c r="M17" s="217"/>
      <c r="N17" s="219"/>
      <c r="O17" s="217"/>
      <c r="P17" s="219"/>
    </row>
    <row r="18" spans="3:16" x14ac:dyDescent="0.25">
      <c r="C18" s="226" t="s">
        <v>587</v>
      </c>
      <c r="D18" s="216"/>
      <c r="E18" s="232">
        <f>$E$8/4.186/10000000</f>
        <v>2.3889154323936934E-8</v>
      </c>
      <c r="F18" s="216"/>
      <c r="G18" s="233">
        <f>$G$10*3600/4.186/10000000</f>
        <v>8.6000955566172959E-5</v>
      </c>
      <c r="H18" s="216"/>
      <c r="I18" s="229">
        <f>$I$12*3600/4.186/10000000*1000</f>
        <v>8.600095556617296E-2</v>
      </c>
      <c r="J18" s="216"/>
      <c r="K18" s="234">
        <f>$K$14/10000000</f>
        <v>9.9999999999999995E-8</v>
      </c>
      <c r="L18" s="216"/>
      <c r="M18" s="233">
        <f>$M$16*1055.05585262/4.1868/10000000</f>
        <v>2.5199576111111112E-5</v>
      </c>
      <c r="N18" s="216"/>
      <c r="O18" s="220">
        <v>1</v>
      </c>
      <c r="P18" s="216"/>
    </row>
    <row r="19" spans="3:16" x14ac:dyDescent="0.25">
      <c r="C19" s="217"/>
      <c r="D19" s="219"/>
      <c r="E19" s="217"/>
      <c r="F19" s="219"/>
      <c r="G19" s="217"/>
      <c r="H19" s="219"/>
      <c r="I19" s="217"/>
      <c r="J19" s="219"/>
      <c r="K19" s="217"/>
      <c r="L19" s="219"/>
      <c r="M19" s="217"/>
      <c r="N19" s="219"/>
      <c r="O19" s="217"/>
      <c r="P19" s="219"/>
    </row>
    <row r="21" spans="3:16" ht="15.75" customHeight="1" x14ac:dyDescent="0.25"/>
    <row r="22" spans="3:16" ht="15.75" customHeight="1" x14ac:dyDescent="0.25"/>
    <row r="23" spans="3:16" ht="15.75" customHeight="1" x14ac:dyDescent="0.25"/>
    <row r="24" spans="3:16" ht="15.75" customHeight="1" x14ac:dyDescent="0.25"/>
    <row r="25" spans="3:16" ht="15.75" customHeight="1" x14ac:dyDescent="0.25"/>
    <row r="26" spans="3:16" ht="15.75" customHeight="1" x14ac:dyDescent="0.25"/>
    <row r="27" spans="3:16" ht="15.75" customHeight="1" x14ac:dyDescent="0.25"/>
    <row r="28" spans="3:16" ht="15.75" customHeight="1" x14ac:dyDescent="0.25"/>
    <row r="29" spans="3:16" ht="15.75" customHeight="1" x14ac:dyDescent="0.25"/>
    <row r="30" spans="3:16" ht="15.75" customHeight="1" x14ac:dyDescent="0.25"/>
    <row r="31" spans="3:16" ht="15.75" customHeight="1" x14ac:dyDescent="0.25"/>
    <row r="32" spans="3: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YwoSWFENl86ky8OUBNnjhOC9BzFrwE3ZpPQX4M9VSx53mg0MxV6Dlb7B2Z4NGsJ+ieeqeEfaQUnga1EdlH/Axw==" saltValue="JWknBdfkLyLpXAgpqyUjvw==" spinCount="100000" sheet="1" objects="1" scenarios="1"/>
  <protectedRanges>
    <protectedRange sqref="O18" name="TEP"/>
    <protectedRange sqref="M16" name="BTU"/>
    <protectedRange sqref="K14" name="calorie"/>
    <protectedRange sqref="I12" name="kwh"/>
    <protectedRange sqref="G10" name="Wh"/>
    <protectedRange sqref="E8" name="Joule"/>
  </protectedRanges>
  <mergeCells count="50">
    <mergeCell ref="C3:F4"/>
    <mergeCell ref="E7:F7"/>
    <mergeCell ref="G7:H7"/>
    <mergeCell ref="I7:J7"/>
    <mergeCell ref="K7:L7"/>
    <mergeCell ref="M7:N7"/>
    <mergeCell ref="O7:P7"/>
    <mergeCell ref="C7:D7"/>
    <mergeCell ref="E8:F9"/>
    <mergeCell ref="G8:H9"/>
    <mergeCell ref="I8:J9"/>
    <mergeCell ref="K8:L9"/>
    <mergeCell ref="M8:N9"/>
    <mergeCell ref="O8:P9"/>
    <mergeCell ref="C8:D9"/>
    <mergeCell ref="O10:P11"/>
    <mergeCell ref="C10:D11"/>
    <mergeCell ref="E12:F13"/>
    <mergeCell ref="G12:H13"/>
    <mergeCell ref="I12:J13"/>
    <mergeCell ref="K12:L13"/>
    <mergeCell ref="M12:N13"/>
    <mergeCell ref="O12:P13"/>
    <mergeCell ref="C12:D13"/>
    <mergeCell ref="E10:F11"/>
    <mergeCell ref="G10:H11"/>
    <mergeCell ref="I10:J11"/>
    <mergeCell ref="K10:L11"/>
    <mergeCell ref="M10:N11"/>
    <mergeCell ref="E14:F15"/>
    <mergeCell ref="G14:H15"/>
    <mergeCell ref="I14:J15"/>
    <mergeCell ref="K14:L15"/>
    <mergeCell ref="M14:N15"/>
    <mergeCell ref="O14:P15"/>
    <mergeCell ref="C16:D17"/>
    <mergeCell ref="C18:D19"/>
    <mergeCell ref="E18:F19"/>
    <mergeCell ref="G18:H19"/>
    <mergeCell ref="I18:J19"/>
    <mergeCell ref="K18:L19"/>
    <mergeCell ref="M18:N19"/>
    <mergeCell ref="O18:P19"/>
    <mergeCell ref="C14:D15"/>
    <mergeCell ref="E16:F17"/>
    <mergeCell ref="G16:H17"/>
    <mergeCell ref="I16:J17"/>
    <mergeCell ref="K16:L17"/>
    <mergeCell ref="M16:N17"/>
    <mergeCell ref="O16:P1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BE2D-27E7-4092-9707-5253AE0E6D8B}">
  <sheetPr>
    <tabColor rgb="FFFFFF00"/>
  </sheetPr>
  <dimension ref="A1:BS47"/>
  <sheetViews>
    <sheetView showGridLines="0" showRowColHeaders="0" showRuler="0" view="pageBreakPreview" topLeftCell="A4" zoomScaleNormal="100" zoomScaleSheetLayoutView="100" workbookViewId="0">
      <selection activeCell="B17" sqref="B17:F17"/>
    </sheetView>
  </sheetViews>
  <sheetFormatPr defaultColWidth="2.7109375" defaultRowHeight="15" x14ac:dyDescent="0.25"/>
  <cols>
    <col min="1" max="16384" width="2.7109375" style="22"/>
  </cols>
  <sheetData>
    <row r="1" spans="2:68" ht="15.75" thickBot="1" x14ac:dyDescent="0.3"/>
    <row r="2" spans="2:68" ht="14.45" customHeight="1" x14ac:dyDescent="0.25">
      <c r="B2" s="61" t="s">
        <v>9</v>
      </c>
      <c r="C2" s="62"/>
      <c r="D2" s="62"/>
      <c r="E2" s="62"/>
      <c r="F2" s="63"/>
      <c r="G2" s="61" t="s">
        <v>10</v>
      </c>
      <c r="H2" s="62"/>
      <c r="I2" s="63"/>
      <c r="J2" s="77" t="s">
        <v>11</v>
      </c>
      <c r="K2" s="78"/>
      <c r="L2" s="78"/>
      <c r="M2" s="78"/>
      <c r="N2" s="78"/>
      <c r="O2" s="78"/>
      <c r="P2" s="79"/>
      <c r="Q2" s="61" t="s">
        <v>12</v>
      </c>
      <c r="R2" s="62"/>
      <c r="S2" s="62"/>
      <c r="T2" s="63"/>
      <c r="U2" s="61" t="s">
        <v>13</v>
      </c>
      <c r="V2" s="62"/>
      <c r="W2" s="62"/>
      <c r="X2" s="63"/>
      <c r="Y2" s="61" t="s">
        <v>14</v>
      </c>
      <c r="Z2" s="62"/>
      <c r="AA2" s="62"/>
      <c r="AB2" s="63"/>
      <c r="AC2" s="61" t="s">
        <v>15</v>
      </c>
      <c r="AD2" s="62"/>
      <c r="AE2" s="62"/>
      <c r="AF2" s="62"/>
      <c r="AG2" s="63"/>
      <c r="AK2" s="61" t="s">
        <v>9</v>
      </c>
      <c r="AL2" s="62"/>
      <c r="AM2" s="62"/>
      <c r="AN2" s="62"/>
      <c r="AO2" s="63"/>
      <c r="AP2" s="61" t="s">
        <v>10</v>
      </c>
      <c r="AQ2" s="62"/>
      <c r="AR2" s="63"/>
      <c r="AS2" s="77" t="s">
        <v>11</v>
      </c>
      <c r="AT2" s="78"/>
      <c r="AU2" s="78"/>
      <c r="AV2" s="78"/>
      <c r="AW2" s="78"/>
      <c r="AX2" s="78"/>
      <c r="AY2" s="79"/>
      <c r="AZ2" s="61" t="s">
        <v>12</v>
      </c>
      <c r="BA2" s="62"/>
      <c r="BB2" s="62"/>
      <c r="BC2" s="63"/>
      <c r="BD2" s="61" t="s">
        <v>13</v>
      </c>
      <c r="BE2" s="62"/>
      <c r="BF2" s="62"/>
      <c r="BG2" s="63"/>
      <c r="BH2" s="61" t="s">
        <v>14</v>
      </c>
      <c r="BI2" s="62"/>
      <c r="BJ2" s="62"/>
      <c r="BK2" s="63"/>
      <c r="BL2" s="61" t="s">
        <v>15</v>
      </c>
      <c r="BM2" s="62"/>
      <c r="BN2" s="62"/>
      <c r="BO2" s="62"/>
      <c r="BP2" s="63"/>
    </row>
    <row r="3" spans="2:68" x14ac:dyDescent="0.25">
      <c r="B3" s="64"/>
      <c r="C3" s="65"/>
      <c r="D3" s="65"/>
      <c r="E3" s="65"/>
      <c r="F3" s="66"/>
      <c r="G3" s="64"/>
      <c r="H3" s="65"/>
      <c r="I3" s="66"/>
      <c r="J3" s="80"/>
      <c r="K3" s="81"/>
      <c r="L3" s="81"/>
      <c r="M3" s="81"/>
      <c r="N3" s="81"/>
      <c r="O3" s="81"/>
      <c r="P3" s="82"/>
      <c r="Q3" s="64"/>
      <c r="R3" s="65"/>
      <c r="S3" s="65"/>
      <c r="T3" s="66"/>
      <c r="U3" s="64"/>
      <c r="V3" s="65"/>
      <c r="W3" s="65"/>
      <c r="X3" s="66"/>
      <c r="Y3" s="64"/>
      <c r="Z3" s="65"/>
      <c r="AA3" s="65"/>
      <c r="AB3" s="66"/>
      <c r="AC3" s="64"/>
      <c r="AD3" s="65"/>
      <c r="AE3" s="65"/>
      <c r="AF3" s="65"/>
      <c r="AG3" s="66"/>
      <c r="AK3" s="64"/>
      <c r="AL3" s="65"/>
      <c r="AM3" s="65"/>
      <c r="AN3" s="65"/>
      <c r="AO3" s="66"/>
      <c r="AP3" s="64"/>
      <c r="AQ3" s="65"/>
      <c r="AR3" s="66"/>
      <c r="AS3" s="80"/>
      <c r="AT3" s="81"/>
      <c r="AU3" s="81"/>
      <c r="AV3" s="81"/>
      <c r="AW3" s="81"/>
      <c r="AX3" s="81"/>
      <c r="AY3" s="82"/>
      <c r="AZ3" s="64"/>
      <c r="BA3" s="65"/>
      <c r="BB3" s="65"/>
      <c r="BC3" s="66"/>
      <c r="BD3" s="64"/>
      <c r="BE3" s="65"/>
      <c r="BF3" s="65"/>
      <c r="BG3" s="66"/>
      <c r="BH3" s="64"/>
      <c r="BI3" s="65"/>
      <c r="BJ3" s="65"/>
      <c r="BK3" s="66"/>
      <c r="BL3" s="64"/>
      <c r="BM3" s="65"/>
      <c r="BN3" s="65"/>
      <c r="BO3" s="65"/>
      <c r="BP3" s="66"/>
    </row>
    <row r="4" spans="2:68" ht="15.75" thickBot="1" x14ac:dyDescent="0.3">
      <c r="B4" s="67"/>
      <c r="C4" s="68"/>
      <c r="D4" s="68"/>
      <c r="E4" s="68"/>
      <c r="F4" s="69"/>
      <c r="G4" s="67"/>
      <c r="H4" s="68"/>
      <c r="I4" s="69"/>
      <c r="J4" s="83"/>
      <c r="K4" s="84"/>
      <c r="L4" s="84"/>
      <c r="M4" s="84"/>
      <c r="N4" s="84"/>
      <c r="O4" s="84"/>
      <c r="P4" s="85"/>
      <c r="Q4" s="67"/>
      <c r="R4" s="68"/>
      <c r="S4" s="68"/>
      <c r="T4" s="69"/>
      <c r="U4" s="67"/>
      <c r="V4" s="68"/>
      <c r="W4" s="68"/>
      <c r="X4" s="69"/>
      <c r="Y4" s="67"/>
      <c r="Z4" s="68"/>
      <c r="AA4" s="68"/>
      <c r="AB4" s="69"/>
      <c r="AC4" s="67"/>
      <c r="AD4" s="68"/>
      <c r="AE4" s="68"/>
      <c r="AF4" s="68"/>
      <c r="AG4" s="69"/>
      <c r="AK4" s="67"/>
      <c r="AL4" s="68"/>
      <c r="AM4" s="68"/>
      <c r="AN4" s="68"/>
      <c r="AO4" s="69"/>
      <c r="AP4" s="67"/>
      <c r="AQ4" s="68"/>
      <c r="AR4" s="69"/>
      <c r="AS4" s="83"/>
      <c r="AT4" s="84"/>
      <c r="AU4" s="84"/>
      <c r="AV4" s="84"/>
      <c r="AW4" s="84"/>
      <c r="AX4" s="84"/>
      <c r="AY4" s="85"/>
      <c r="AZ4" s="67"/>
      <c r="BA4" s="68"/>
      <c r="BB4" s="68"/>
      <c r="BC4" s="69"/>
      <c r="BD4" s="67"/>
      <c r="BE4" s="68"/>
      <c r="BF4" s="68"/>
      <c r="BG4" s="69"/>
      <c r="BH4" s="67"/>
      <c r="BI4" s="68"/>
      <c r="BJ4" s="68"/>
      <c r="BK4" s="69"/>
      <c r="BL4" s="67"/>
      <c r="BM4" s="68"/>
      <c r="BN4" s="68"/>
      <c r="BO4" s="68"/>
      <c r="BP4" s="69"/>
    </row>
    <row r="5" spans="2:68" ht="15.75" thickBot="1" x14ac:dyDescent="0.3">
      <c r="B5" s="70" t="s">
        <v>16</v>
      </c>
      <c r="C5" s="71"/>
      <c r="D5" s="71"/>
      <c r="E5" s="71"/>
      <c r="F5" s="71"/>
      <c r="G5" s="71"/>
      <c r="H5" s="71"/>
      <c r="I5" s="71"/>
      <c r="J5" s="71"/>
      <c r="K5" s="71"/>
      <c r="L5" s="71"/>
      <c r="M5" s="71"/>
      <c r="N5" s="71"/>
      <c r="O5" s="71"/>
      <c r="P5" s="71"/>
      <c r="Q5" s="71"/>
      <c r="R5" s="71"/>
      <c r="S5" s="71"/>
      <c r="T5" s="71"/>
      <c r="U5" s="71"/>
      <c r="V5" s="71"/>
      <c r="W5" s="71"/>
      <c r="X5" s="71"/>
      <c r="Y5" s="72" t="s">
        <v>17</v>
      </c>
      <c r="Z5" s="72"/>
      <c r="AA5" s="72"/>
      <c r="AB5" s="72"/>
      <c r="AC5" s="73">
        <f>SUM(AC6:AG25)</f>
        <v>0</v>
      </c>
      <c r="AD5" s="74"/>
      <c r="AE5" s="74"/>
      <c r="AF5" s="74"/>
      <c r="AG5" s="75"/>
      <c r="AK5" s="70" t="s">
        <v>18</v>
      </c>
      <c r="AL5" s="71"/>
      <c r="AM5" s="71"/>
      <c r="AN5" s="71"/>
      <c r="AO5" s="71"/>
      <c r="AP5" s="71"/>
      <c r="AQ5" s="71"/>
      <c r="AR5" s="71"/>
      <c r="AS5" s="71"/>
      <c r="AT5" s="71"/>
      <c r="AU5" s="71"/>
      <c r="AV5" s="71"/>
      <c r="AW5" s="71"/>
      <c r="AX5" s="71"/>
      <c r="AY5" s="71"/>
      <c r="AZ5" s="71"/>
      <c r="BA5" s="71"/>
      <c r="BB5" s="71"/>
      <c r="BC5" s="71"/>
      <c r="BD5" s="71"/>
      <c r="BE5" s="71"/>
      <c r="BF5" s="71"/>
      <c r="BG5" s="71"/>
      <c r="BH5" s="72" t="s">
        <v>17</v>
      </c>
      <c r="BI5" s="72"/>
      <c r="BJ5" s="72"/>
      <c r="BK5" s="76"/>
      <c r="BL5" s="73">
        <f>SUM(BL6:BP14)</f>
        <v>0</v>
      </c>
      <c r="BM5" s="74"/>
      <c r="BN5" s="74"/>
      <c r="BO5" s="74"/>
      <c r="BP5" s="75"/>
    </row>
    <row r="6" spans="2:68" x14ac:dyDescent="0.25">
      <c r="B6" s="86"/>
      <c r="C6" s="87"/>
      <c r="D6" s="87"/>
      <c r="E6" s="87"/>
      <c r="F6" s="88"/>
      <c r="G6" s="89" t="s">
        <v>19</v>
      </c>
      <c r="H6" s="90"/>
      <c r="I6" s="90"/>
      <c r="J6" s="90" t="s">
        <v>20</v>
      </c>
      <c r="K6" s="90"/>
      <c r="L6" s="90"/>
      <c r="M6" s="90"/>
      <c r="N6" s="90"/>
      <c r="O6" s="90"/>
      <c r="P6" s="90"/>
      <c r="Q6" s="91" t="s">
        <v>21</v>
      </c>
      <c r="R6" s="92"/>
      <c r="S6" s="92"/>
      <c r="T6" s="93"/>
      <c r="U6" s="94">
        <v>6100000</v>
      </c>
      <c r="V6" s="95"/>
      <c r="W6" s="95"/>
      <c r="X6" s="96"/>
      <c r="Y6" s="97">
        <v>0.61</v>
      </c>
      <c r="Z6" s="97"/>
      <c r="AA6" s="97"/>
      <c r="AB6" s="97"/>
      <c r="AC6" s="98">
        <f t="shared" ref="AC6:AC25" si="0">Y6*B6</f>
        <v>0</v>
      </c>
      <c r="AD6" s="98"/>
      <c r="AE6" s="98"/>
      <c r="AF6" s="98"/>
      <c r="AG6" s="99"/>
      <c r="AK6" s="100"/>
      <c r="AL6" s="101"/>
      <c r="AM6" s="101"/>
      <c r="AN6" s="101"/>
      <c r="AO6" s="102"/>
      <c r="AP6" s="103" t="s">
        <v>603</v>
      </c>
      <c r="AQ6" s="104"/>
      <c r="AR6" s="105"/>
      <c r="AS6" s="132" t="s">
        <v>22</v>
      </c>
      <c r="AT6" s="104"/>
      <c r="AU6" s="104"/>
      <c r="AV6" s="104"/>
      <c r="AW6" s="104"/>
      <c r="AX6" s="104"/>
      <c r="AY6" s="105"/>
      <c r="AZ6" s="91" t="s">
        <v>604</v>
      </c>
      <c r="BA6" s="92"/>
      <c r="BB6" s="92"/>
      <c r="BC6" s="92"/>
      <c r="BD6" s="94">
        <v>8250</v>
      </c>
      <c r="BE6" s="95"/>
      <c r="BF6" s="95"/>
      <c r="BG6" s="96"/>
      <c r="BH6" s="133">
        <v>8.25E-4</v>
      </c>
      <c r="BI6" s="134"/>
      <c r="BJ6" s="134"/>
      <c r="BK6" s="135"/>
      <c r="BL6" s="136">
        <f t="shared" ref="BL6:BL14" si="1">BH6*AK6</f>
        <v>0</v>
      </c>
      <c r="BM6" s="137"/>
      <c r="BN6" s="137"/>
      <c r="BO6" s="137"/>
      <c r="BP6" s="138"/>
    </row>
    <row r="7" spans="2:68" x14ac:dyDescent="0.25">
      <c r="B7" s="118"/>
      <c r="C7" s="119"/>
      <c r="D7" s="119"/>
      <c r="E7" s="119"/>
      <c r="F7" s="120"/>
      <c r="G7" s="121" t="s">
        <v>19</v>
      </c>
      <c r="H7" s="122"/>
      <c r="I7" s="122"/>
      <c r="J7" s="122" t="s">
        <v>23</v>
      </c>
      <c r="K7" s="122"/>
      <c r="L7" s="122"/>
      <c r="M7" s="122"/>
      <c r="N7" s="122"/>
      <c r="O7" s="122"/>
      <c r="P7" s="122"/>
      <c r="Q7" s="106" t="s">
        <v>21</v>
      </c>
      <c r="R7" s="107"/>
      <c r="S7" s="107"/>
      <c r="T7" s="108"/>
      <c r="U7" s="109">
        <v>6900000</v>
      </c>
      <c r="V7" s="110"/>
      <c r="W7" s="110"/>
      <c r="X7" s="111"/>
      <c r="Y7" s="123">
        <v>0.69</v>
      </c>
      <c r="Z7" s="123"/>
      <c r="AA7" s="123"/>
      <c r="AB7" s="123"/>
      <c r="AC7" s="124">
        <f t="shared" si="0"/>
        <v>0</v>
      </c>
      <c r="AD7" s="124"/>
      <c r="AE7" s="124"/>
      <c r="AF7" s="124"/>
      <c r="AG7" s="125"/>
      <c r="AK7" s="126"/>
      <c r="AL7" s="127"/>
      <c r="AM7" s="127"/>
      <c r="AN7" s="127"/>
      <c r="AO7" s="128"/>
      <c r="AP7" s="129" t="s">
        <v>24</v>
      </c>
      <c r="AQ7" s="130"/>
      <c r="AR7" s="131"/>
      <c r="AS7" s="139" t="s">
        <v>25</v>
      </c>
      <c r="AT7" s="130"/>
      <c r="AU7" s="130"/>
      <c r="AV7" s="130"/>
      <c r="AW7" s="130"/>
      <c r="AX7" s="130"/>
      <c r="AY7" s="131"/>
      <c r="AZ7" s="106" t="s">
        <v>605</v>
      </c>
      <c r="BA7" s="107"/>
      <c r="BB7" s="107"/>
      <c r="BC7" s="107"/>
      <c r="BD7" s="109">
        <v>4028</v>
      </c>
      <c r="BE7" s="110"/>
      <c r="BF7" s="110"/>
      <c r="BG7" s="111"/>
      <c r="BH7" s="112">
        <v>4.0279999999999998E-4</v>
      </c>
      <c r="BI7" s="113"/>
      <c r="BJ7" s="113"/>
      <c r="BK7" s="114"/>
      <c r="BL7" s="115">
        <f t="shared" si="1"/>
        <v>0</v>
      </c>
      <c r="BM7" s="116"/>
      <c r="BN7" s="116"/>
      <c r="BO7" s="116"/>
      <c r="BP7" s="117"/>
    </row>
    <row r="8" spans="2:68" x14ac:dyDescent="0.25">
      <c r="B8" s="118"/>
      <c r="C8" s="119"/>
      <c r="D8" s="119"/>
      <c r="E8" s="119"/>
      <c r="F8" s="120"/>
      <c r="G8" s="121" t="s">
        <v>19</v>
      </c>
      <c r="H8" s="122"/>
      <c r="I8" s="122"/>
      <c r="J8" s="122" t="s">
        <v>26</v>
      </c>
      <c r="K8" s="122"/>
      <c r="L8" s="122"/>
      <c r="M8" s="122"/>
      <c r="N8" s="122"/>
      <c r="O8" s="122"/>
      <c r="P8" s="122"/>
      <c r="Q8" s="106" t="s">
        <v>21</v>
      </c>
      <c r="R8" s="107"/>
      <c r="S8" s="107"/>
      <c r="T8" s="108"/>
      <c r="U8" s="109">
        <v>7200000</v>
      </c>
      <c r="V8" s="110"/>
      <c r="W8" s="110"/>
      <c r="X8" s="111"/>
      <c r="Y8" s="123">
        <v>0.72</v>
      </c>
      <c r="Z8" s="123"/>
      <c r="AA8" s="123"/>
      <c r="AB8" s="123"/>
      <c r="AC8" s="124">
        <f t="shared" si="0"/>
        <v>0</v>
      </c>
      <c r="AD8" s="124"/>
      <c r="AE8" s="124"/>
      <c r="AF8" s="124"/>
      <c r="AG8" s="125"/>
      <c r="AK8" s="126"/>
      <c r="AL8" s="127"/>
      <c r="AM8" s="127"/>
      <c r="AN8" s="127"/>
      <c r="AO8" s="128"/>
      <c r="AP8" s="129" t="s">
        <v>24</v>
      </c>
      <c r="AQ8" s="130"/>
      <c r="AR8" s="131"/>
      <c r="AS8" s="139" t="s">
        <v>27</v>
      </c>
      <c r="AT8" s="130"/>
      <c r="AU8" s="130"/>
      <c r="AV8" s="130"/>
      <c r="AW8" s="130"/>
      <c r="AX8" s="130"/>
      <c r="AY8" s="131"/>
      <c r="AZ8" s="106" t="s">
        <v>28</v>
      </c>
      <c r="BA8" s="107"/>
      <c r="BB8" s="107"/>
      <c r="BC8" s="108"/>
      <c r="BD8" s="109">
        <v>690</v>
      </c>
      <c r="BE8" s="110"/>
      <c r="BF8" s="110"/>
      <c r="BG8" s="111"/>
      <c r="BH8" s="112">
        <v>6.8999999999999997E-5</v>
      </c>
      <c r="BI8" s="113"/>
      <c r="BJ8" s="113"/>
      <c r="BK8" s="114"/>
      <c r="BL8" s="115">
        <f t="shared" si="1"/>
        <v>0</v>
      </c>
      <c r="BM8" s="116"/>
      <c r="BN8" s="116"/>
      <c r="BO8" s="116"/>
      <c r="BP8" s="117"/>
    </row>
    <row r="9" spans="2:68" x14ac:dyDescent="0.25">
      <c r="B9" s="118"/>
      <c r="C9" s="119"/>
      <c r="D9" s="119"/>
      <c r="E9" s="119"/>
      <c r="F9" s="120"/>
      <c r="G9" s="121" t="s">
        <v>19</v>
      </c>
      <c r="H9" s="122"/>
      <c r="I9" s="122"/>
      <c r="J9" s="122" t="s">
        <v>29</v>
      </c>
      <c r="K9" s="122"/>
      <c r="L9" s="122"/>
      <c r="M9" s="122"/>
      <c r="N9" s="122"/>
      <c r="O9" s="122"/>
      <c r="P9" s="122"/>
      <c r="Q9" s="106" t="s">
        <v>21</v>
      </c>
      <c r="R9" s="107"/>
      <c r="S9" s="107"/>
      <c r="T9" s="108"/>
      <c r="U9" s="109">
        <v>5000000</v>
      </c>
      <c r="V9" s="110"/>
      <c r="W9" s="110"/>
      <c r="X9" s="111"/>
      <c r="Y9" s="123">
        <v>0.5</v>
      </c>
      <c r="Z9" s="123"/>
      <c r="AA9" s="123"/>
      <c r="AB9" s="123"/>
      <c r="AC9" s="124">
        <f t="shared" si="0"/>
        <v>0</v>
      </c>
      <c r="AD9" s="124"/>
      <c r="AE9" s="124"/>
      <c r="AF9" s="124"/>
      <c r="AG9" s="125"/>
      <c r="AK9" s="126"/>
      <c r="AL9" s="127"/>
      <c r="AM9" s="127"/>
      <c r="AN9" s="127"/>
      <c r="AO9" s="128"/>
      <c r="AP9" s="129" t="s">
        <v>24</v>
      </c>
      <c r="AQ9" s="130"/>
      <c r="AR9" s="131"/>
      <c r="AS9" s="139" t="s">
        <v>30</v>
      </c>
      <c r="AT9" s="130"/>
      <c r="AU9" s="130"/>
      <c r="AV9" s="130"/>
      <c r="AW9" s="130"/>
      <c r="AX9" s="130"/>
      <c r="AY9" s="131"/>
      <c r="AZ9" s="106" t="s">
        <v>606</v>
      </c>
      <c r="BA9" s="107"/>
      <c r="BB9" s="107"/>
      <c r="BC9" s="108"/>
      <c r="BD9" s="109">
        <v>1500</v>
      </c>
      <c r="BE9" s="110"/>
      <c r="BF9" s="110"/>
      <c r="BG9" s="111"/>
      <c r="BH9" s="112">
        <v>1.4999999999999999E-4</v>
      </c>
      <c r="BI9" s="113"/>
      <c r="BJ9" s="113"/>
      <c r="BK9" s="114"/>
      <c r="BL9" s="115">
        <f t="shared" si="1"/>
        <v>0</v>
      </c>
      <c r="BM9" s="116"/>
      <c r="BN9" s="116"/>
      <c r="BO9" s="116"/>
      <c r="BP9" s="117"/>
    </row>
    <row r="10" spans="2:68" x14ac:dyDescent="0.25">
      <c r="B10" s="118"/>
      <c r="C10" s="119"/>
      <c r="D10" s="119"/>
      <c r="E10" s="119"/>
      <c r="F10" s="120"/>
      <c r="G10" s="121" t="s">
        <v>19</v>
      </c>
      <c r="H10" s="122"/>
      <c r="I10" s="122"/>
      <c r="J10" s="122" t="s">
        <v>31</v>
      </c>
      <c r="K10" s="122"/>
      <c r="L10" s="122"/>
      <c r="M10" s="122"/>
      <c r="N10" s="122"/>
      <c r="O10" s="122"/>
      <c r="P10" s="122"/>
      <c r="Q10" s="106" t="s">
        <v>21</v>
      </c>
      <c r="R10" s="107"/>
      <c r="S10" s="107"/>
      <c r="T10" s="108"/>
      <c r="U10" s="109">
        <v>3000000</v>
      </c>
      <c r="V10" s="110"/>
      <c r="W10" s="110"/>
      <c r="X10" s="111"/>
      <c r="Y10" s="123">
        <v>0.3</v>
      </c>
      <c r="Z10" s="123"/>
      <c r="AA10" s="123"/>
      <c r="AB10" s="123"/>
      <c r="AC10" s="124">
        <f t="shared" si="0"/>
        <v>0</v>
      </c>
      <c r="AD10" s="124"/>
      <c r="AE10" s="124"/>
      <c r="AF10" s="124"/>
      <c r="AG10" s="125"/>
      <c r="AK10" s="126"/>
      <c r="AL10" s="127"/>
      <c r="AM10" s="127"/>
      <c r="AN10" s="127"/>
      <c r="AO10" s="128"/>
      <c r="AP10" s="129" t="s">
        <v>24</v>
      </c>
      <c r="AQ10" s="130"/>
      <c r="AR10" s="131"/>
      <c r="AS10" s="139" t="s">
        <v>32</v>
      </c>
      <c r="AT10" s="130"/>
      <c r="AU10" s="130"/>
      <c r="AV10" s="130"/>
      <c r="AW10" s="130"/>
      <c r="AX10" s="130"/>
      <c r="AY10" s="131"/>
      <c r="AZ10" s="106" t="s">
        <v>607</v>
      </c>
      <c r="BA10" s="107"/>
      <c r="BB10" s="107"/>
      <c r="BC10" s="108"/>
      <c r="BD10" s="109">
        <v>8783</v>
      </c>
      <c r="BE10" s="110"/>
      <c r="BF10" s="110"/>
      <c r="BG10" s="111"/>
      <c r="BH10" s="112">
        <v>8.7830000000000004E-4</v>
      </c>
      <c r="BI10" s="113"/>
      <c r="BJ10" s="113"/>
      <c r="BK10" s="114"/>
      <c r="BL10" s="115">
        <f t="shared" si="1"/>
        <v>0</v>
      </c>
      <c r="BM10" s="116"/>
      <c r="BN10" s="116"/>
      <c r="BO10" s="116"/>
      <c r="BP10" s="117"/>
    </row>
    <row r="11" spans="2:68" x14ac:dyDescent="0.25">
      <c r="B11" s="118"/>
      <c r="C11" s="119"/>
      <c r="D11" s="119"/>
      <c r="E11" s="119"/>
      <c r="F11" s="120"/>
      <c r="G11" s="121" t="s">
        <v>19</v>
      </c>
      <c r="H11" s="122"/>
      <c r="I11" s="122"/>
      <c r="J11" s="122" t="s">
        <v>33</v>
      </c>
      <c r="K11" s="122"/>
      <c r="L11" s="122"/>
      <c r="M11" s="122"/>
      <c r="N11" s="122"/>
      <c r="O11" s="122"/>
      <c r="P11" s="122"/>
      <c r="Q11" s="106" t="s">
        <v>21</v>
      </c>
      <c r="R11" s="107"/>
      <c r="S11" s="107"/>
      <c r="T11" s="108"/>
      <c r="U11" s="109">
        <v>2000000</v>
      </c>
      <c r="V11" s="110"/>
      <c r="W11" s="110"/>
      <c r="X11" s="111"/>
      <c r="Y11" s="123">
        <v>0.2</v>
      </c>
      <c r="Z11" s="123"/>
      <c r="AA11" s="123"/>
      <c r="AB11" s="123"/>
      <c r="AC11" s="124">
        <f t="shared" si="0"/>
        <v>0</v>
      </c>
      <c r="AD11" s="124"/>
      <c r="AE11" s="124"/>
      <c r="AF11" s="124"/>
      <c r="AG11" s="125"/>
      <c r="AK11" s="126"/>
      <c r="AL11" s="127"/>
      <c r="AM11" s="127"/>
      <c r="AN11" s="127"/>
      <c r="AO11" s="128"/>
      <c r="AP11" s="129" t="s">
        <v>24</v>
      </c>
      <c r="AQ11" s="130"/>
      <c r="AR11" s="131"/>
      <c r="AS11" s="139" t="s">
        <v>34</v>
      </c>
      <c r="AT11" s="130"/>
      <c r="AU11" s="130"/>
      <c r="AV11" s="130"/>
      <c r="AW11" s="130"/>
      <c r="AX11" s="130"/>
      <c r="AY11" s="131"/>
      <c r="AZ11" s="106" t="s">
        <v>608</v>
      </c>
      <c r="BA11" s="107"/>
      <c r="BB11" s="107"/>
      <c r="BC11" s="108"/>
      <c r="BD11" s="109">
        <v>14230</v>
      </c>
      <c r="BE11" s="110"/>
      <c r="BF11" s="110"/>
      <c r="BG11" s="111"/>
      <c r="BH11" s="112">
        <v>1.423E-3</v>
      </c>
      <c r="BI11" s="113"/>
      <c r="BJ11" s="113"/>
      <c r="BK11" s="114"/>
      <c r="BL11" s="115">
        <f t="shared" si="1"/>
        <v>0</v>
      </c>
      <c r="BM11" s="116"/>
      <c r="BN11" s="116"/>
      <c r="BO11" s="116"/>
      <c r="BP11" s="117"/>
    </row>
    <row r="12" spans="2:68" x14ac:dyDescent="0.25">
      <c r="B12" s="118"/>
      <c r="C12" s="119"/>
      <c r="D12" s="119"/>
      <c r="E12" s="119"/>
      <c r="F12" s="120"/>
      <c r="G12" s="121" t="s">
        <v>19</v>
      </c>
      <c r="H12" s="122"/>
      <c r="I12" s="122"/>
      <c r="J12" s="122" t="s">
        <v>35</v>
      </c>
      <c r="K12" s="122"/>
      <c r="L12" s="122"/>
      <c r="M12" s="122"/>
      <c r="N12" s="122"/>
      <c r="O12" s="122"/>
      <c r="P12" s="122"/>
      <c r="Q12" s="106" t="s">
        <v>21</v>
      </c>
      <c r="R12" s="107"/>
      <c r="S12" s="107"/>
      <c r="T12" s="108"/>
      <c r="U12" s="109">
        <v>1100000</v>
      </c>
      <c r="V12" s="110"/>
      <c r="W12" s="110"/>
      <c r="X12" s="111"/>
      <c r="Y12" s="123">
        <v>0.11</v>
      </c>
      <c r="Z12" s="123"/>
      <c r="AA12" s="123"/>
      <c r="AB12" s="123"/>
      <c r="AC12" s="124">
        <f t="shared" si="0"/>
        <v>0</v>
      </c>
      <c r="AD12" s="124"/>
      <c r="AE12" s="124"/>
      <c r="AF12" s="124"/>
      <c r="AG12" s="125"/>
      <c r="AK12" s="126"/>
      <c r="AL12" s="127"/>
      <c r="AM12" s="127"/>
      <c r="AN12" s="127"/>
      <c r="AO12" s="128"/>
      <c r="AP12" s="129" t="s">
        <v>24</v>
      </c>
      <c r="AQ12" s="130"/>
      <c r="AR12" s="131"/>
      <c r="AS12" s="139" t="s">
        <v>36</v>
      </c>
      <c r="AT12" s="130"/>
      <c r="AU12" s="130"/>
      <c r="AV12" s="130"/>
      <c r="AW12" s="130"/>
      <c r="AX12" s="130"/>
      <c r="AY12" s="131"/>
      <c r="AZ12" s="106" t="s">
        <v>609</v>
      </c>
      <c r="BA12" s="107"/>
      <c r="BB12" s="107"/>
      <c r="BC12" s="108"/>
      <c r="BD12" s="109">
        <v>21200</v>
      </c>
      <c r="BE12" s="110"/>
      <c r="BF12" s="110"/>
      <c r="BG12" s="111"/>
      <c r="BH12" s="112">
        <v>2.1199999999999999E-3</v>
      </c>
      <c r="BI12" s="113"/>
      <c r="BJ12" s="113"/>
      <c r="BK12" s="114"/>
      <c r="BL12" s="115">
        <f t="shared" si="1"/>
        <v>0</v>
      </c>
      <c r="BM12" s="116"/>
      <c r="BN12" s="116"/>
      <c r="BO12" s="116"/>
      <c r="BP12" s="117"/>
    </row>
    <row r="13" spans="2:68" x14ac:dyDescent="0.25">
      <c r="B13" s="118"/>
      <c r="C13" s="119"/>
      <c r="D13" s="119"/>
      <c r="E13" s="119"/>
      <c r="F13" s="120"/>
      <c r="G13" s="121" t="s">
        <v>19</v>
      </c>
      <c r="H13" s="122"/>
      <c r="I13" s="122"/>
      <c r="J13" s="122" t="s">
        <v>37</v>
      </c>
      <c r="K13" s="122"/>
      <c r="L13" s="122"/>
      <c r="M13" s="122"/>
      <c r="N13" s="122"/>
      <c r="O13" s="122"/>
      <c r="P13" s="122"/>
      <c r="Q13" s="106" t="s">
        <v>21</v>
      </c>
      <c r="R13" s="107"/>
      <c r="S13" s="107"/>
      <c r="T13" s="108"/>
      <c r="U13" s="109">
        <v>7600000</v>
      </c>
      <c r="V13" s="110"/>
      <c r="W13" s="110"/>
      <c r="X13" s="111"/>
      <c r="Y13" s="123">
        <v>0.76</v>
      </c>
      <c r="Z13" s="123"/>
      <c r="AA13" s="123"/>
      <c r="AB13" s="123"/>
      <c r="AC13" s="124">
        <f t="shared" si="0"/>
        <v>0</v>
      </c>
      <c r="AD13" s="124"/>
      <c r="AE13" s="124"/>
      <c r="AF13" s="124"/>
      <c r="AG13" s="125"/>
      <c r="AK13" s="126"/>
      <c r="AL13" s="127"/>
      <c r="AM13" s="127"/>
      <c r="AN13" s="127"/>
      <c r="AO13" s="128"/>
      <c r="AP13" s="129" t="s">
        <v>24</v>
      </c>
      <c r="AQ13" s="130"/>
      <c r="AR13" s="131"/>
      <c r="AS13" s="139" t="s">
        <v>38</v>
      </c>
      <c r="AT13" s="130"/>
      <c r="AU13" s="130"/>
      <c r="AV13" s="130"/>
      <c r="AW13" s="130"/>
      <c r="AX13" s="130"/>
      <c r="AY13" s="131"/>
      <c r="AZ13" s="106" t="s">
        <v>610</v>
      </c>
      <c r="BA13" s="107"/>
      <c r="BB13" s="107"/>
      <c r="BC13" s="108"/>
      <c r="BD13" s="109">
        <v>26000</v>
      </c>
      <c r="BE13" s="110"/>
      <c r="BF13" s="110"/>
      <c r="BG13" s="111"/>
      <c r="BH13" s="112">
        <v>2.5999999999999999E-3</v>
      </c>
      <c r="BI13" s="113"/>
      <c r="BJ13" s="113"/>
      <c r="BK13" s="114"/>
      <c r="BL13" s="115">
        <f t="shared" si="1"/>
        <v>0</v>
      </c>
      <c r="BM13" s="116"/>
      <c r="BN13" s="116"/>
      <c r="BO13" s="116"/>
      <c r="BP13" s="117"/>
    </row>
    <row r="14" spans="2:68" ht="15.75" thickBot="1" x14ac:dyDescent="0.3">
      <c r="B14" s="118"/>
      <c r="C14" s="119"/>
      <c r="D14" s="119"/>
      <c r="E14" s="119"/>
      <c r="F14" s="120"/>
      <c r="G14" s="121" t="s">
        <v>19</v>
      </c>
      <c r="H14" s="122"/>
      <c r="I14" s="122"/>
      <c r="J14" s="122" t="s">
        <v>39</v>
      </c>
      <c r="K14" s="122"/>
      <c r="L14" s="122"/>
      <c r="M14" s="122"/>
      <c r="N14" s="122"/>
      <c r="O14" s="122"/>
      <c r="P14" s="122"/>
      <c r="Q14" s="106" t="s">
        <v>21</v>
      </c>
      <c r="R14" s="107"/>
      <c r="S14" s="107"/>
      <c r="T14" s="108"/>
      <c r="U14" s="109">
        <v>4300000</v>
      </c>
      <c r="V14" s="110"/>
      <c r="W14" s="110"/>
      <c r="X14" s="111"/>
      <c r="Y14" s="123">
        <v>0.43</v>
      </c>
      <c r="Z14" s="123"/>
      <c r="AA14" s="123"/>
      <c r="AB14" s="123"/>
      <c r="AC14" s="124">
        <f t="shared" si="0"/>
        <v>0</v>
      </c>
      <c r="AD14" s="124"/>
      <c r="AE14" s="124"/>
      <c r="AF14" s="124"/>
      <c r="AG14" s="125"/>
      <c r="AK14" s="155"/>
      <c r="AL14" s="156"/>
      <c r="AM14" s="156"/>
      <c r="AN14" s="156"/>
      <c r="AO14" s="157"/>
      <c r="AP14" s="158" t="s">
        <v>24</v>
      </c>
      <c r="AQ14" s="141"/>
      <c r="AR14" s="142"/>
      <c r="AS14" s="140" t="s">
        <v>40</v>
      </c>
      <c r="AT14" s="141"/>
      <c r="AU14" s="141"/>
      <c r="AV14" s="141"/>
      <c r="AW14" s="141"/>
      <c r="AX14" s="141"/>
      <c r="AY14" s="142"/>
      <c r="AZ14" s="143" t="s">
        <v>611</v>
      </c>
      <c r="BA14" s="144"/>
      <c r="BB14" s="144"/>
      <c r="BC14" s="145"/>
      <c r="BD14" s="146">
        <v>8660</v>
      </c>
      <c r="BE14" s="147"/>
      <c r="BF14" s="147"/>
      <c r="BG14" s="148"/>
      <c r="BH14" s="149">
        <v>8.6600000000000002E-4</v>
      </c>
      <c r="BI14" s="150"/>
      <c r="BJ14" s="150"/>
      <c r="BK14" s="151"/>
      <c r="BL14" s="152">
        <f t="shared" si="1"/>
        <v>0</v>
      </c>
      <c r="BM14" s="153"/>
      <c r="BN14" s="153"/>
      <c r="BO14" s="153"/>
      <c r="BP14" s="154"/>
    </row>
    <row r="15" spans="2:68" ht="15.75" thickBot="1" x14ac:dyDescent="0.3">
      <c r="B15" s="118"/>
      <c r="C15" s="119"/>
      <c r="D15" s="119"/>
      <c r="E15" s="119"/>
      <c r="F15" s="120"/>
      <c r="G15" s="121" t="s">
        <v>19</v>
      </c>
      <c r="H15" s="122"/>
      <c r="I15" s="122"/>
      <c r="J15" s="122" t="s">
        <v>41</v>
      </c>
      <c r="K15" s="122"/>
      <c r="L15" s="122"/>
      <c r="M15" s="122"/>
      <c r="N15" s="122"/>
      <c r="O15" s="122"/>
      <c r="P15" s="122"/>
      <c r="Q15" s="106" t="s">
        <v>21</v>
      </c>
      <c r="R15" s="107"/>
      <c r="S15" s="107"/>
      <c r="T15" s="108"/>
      <c r="U15" s="109">
        <v>3000000</v>
      </c>
      <c r="V15" s="110"/>
      <c r="W15" s="110"/>
      <c r="X15" s="111"/>
      <c r="Y15" s="123">
        <v>0.3</v>
      </c>
      <c r="Z15" s="123"/>
      <c r="AA15" s="123"/>
      <c r="AB15" s="123"/>
      <c r="AC15" s="124">
        <f t="shared" si="0"/>
        <v>0</v>
      </c>
      <c r="AD15" s="124"/>
      <c r="AE15" s="124"/>
      <c r="AF15" s="124"/>
      <c r="AG15" s="125"/>
      <c r="AK15" s="70" t="s">
        <v>42</v>
      </c>
      <c r="AL15" s="71"/>
      <c r="AM15" s="71"/>
      <c r="AN15" s="71"/>
      <c r="AO15" s="71"/>
      <c r="AP15" s="71"/>
      <c r="AQ15" s="71"/>
      <c r="AR15" s="71"/>
      <c r="AS15" s="71"/>
      <c r="AT15" s="71"/>
      <c r="AU15" s="71"/>
      <c r="AV15" s="71"/>
      <c r="AW15" s="71"/>
      <c r="AX15" s="71"/>
      <c r="AY15" s="71"/>
      <c r="AZ15" s="71"/>
      <c r="BA15" s="71"/>
      <c r="BB15" s="71"/>
      <c r="BC15" s="71"/>
      <c r="BD15" s="71"/>
      <c r="BE15" s="71"/>
      <c r="BF15" s="71"/>
      <c r="BG15" s="71"/>
      <c r="BH15" s="72" t="s">
        <v>17</v>
      </c>
      <c r="BI15" s="72"/>
      <c r="BJ15" s="72"/>
      <c r="BK15" s="76"/>
      <c r="BL15" s="73">
        <f>SUM(BL16:BP21)</f>
        <v>0</v>
      </c>
      <c r="BM15" s="74"/>
      <c r="BN15" s="74"/>
      <c r="BO15" s="74"/>
      <c r="BP15" s="75"/>
    </row>
    <row r="16" spans="2:68" x14ac:dyDescent="0.25">
      <c r="B16" s="118"/>
      <c r="C16" s="119"/>
      <c r="D16" s="119"/>
      <c r="E16" s="119"/>
      <c r="F16" s="120"/>
      <c r="G16" s="121" t="s">
        <v>19</v>
      </c>
      <c r="H16" s="122"/>
      <c r="I16" s="122"/>
      <c r="J16" s="122" t="s">
        <v>43</v>
      </c>
      <c r="K16" s="122"/>
      <c r="L16" s="122"/>
      <c r="M16" s="122"/>
      <c r="N16" s="122"/>
      <c r="O16" s="122"/>
      <c r="P16" s="122"/>
      <c r="Q16" s="106" t="s">
        <v>21</v>
      </c>
      <c r="R16" s="107"/>
      <c r="S16" s="107"/>
      <c r="T16" s="108"/>
      <c r="U16" s="109">
        <v>2250000</v>
      </c>
      <c r="V16" s="110"/>
      <c r="W16" s="110"/>
      <c r="X16" s="111"/>
      <c r="Y16" s="123">
        <v>0.22500000000000001</v>
      </c>
      <c r="Z16" s="123"/>
      <c r="AA16" s="123"/>
      <c r="AB16" s="123"/>
      <c r="AC16" s="124">
        <f t="shared" si="0"/>
        <v>0</v>
      </c>
      <c r="AD16" s="124"/>
      <c r="AE16" s="124"/>
      <c r="AF16" s="124"/>
      <c r="AG16" s="125"/>
      <c r="AK16" s="100"/>
      <c r="AL16" s="101"/>
      <c r="AM16" s="101"/>
      <c r="AN16" s="101"/>
      <c r="AO16" s="102"/>
      <c r="AP16" s="103" t="s">
        <v>44</v>
      </c>
      <c r="AQ16" s="104"/>
      <c r="AR16" s="105"/>
      <c r="AS16" s="132" t="s">
        <v>45</v>
      </c>
      <c r="AT16" s="104"/>
      <c r="AU16" s="104"/>
      <c r="AV16" s="104"/>
      <c r="AW16" s="104"/>
      <c r="AX16" s="104"/>
      <c r="AY16" s="105"/>
      <c r="AZ16" s="91" t="s">
        <v>21</v>
      </c>
      <c r="BA16" s="92"/>
      <c r="BB16" s="92"/>
      <c r="BC16" s="93"/>
      <c r="BD16" s="91">
        <v>860</v>
      </c>
      <c r="BE16" s="92"/>
      <c r="BF16" s="92"/>
      <c r="BG16" s="93"/>
      <c r="BH16" s="133">
        <v>8.6000000000000003E-5</v>
      </c>
      <c r="BI16" s="134"/>
      <c r="BJ16" s="134"/>
      <c r="BK16" s="135"/>
      <c r="BL16" s="136">
        <f t="shared" ref="BL16:BL21" si="2">BH16*AK16</f>
        <v>0</v>
      </c>
      <c r="BM16" s="137"/>
      <c r="BN16" s="137"/>
      <c r="BO16" s="137"/>
      <c r="BP16" s="138"/>
    </row>
    <row r="17" spans="1:71" x14ac:dyDescent="0.25">
      <c r="B17" s="118"/>
      <c r="C17" s="119"/>
      <c r="D17" s="119"/>
      <c r="E17" s="119"/>
      <c r="F17" s="120"/>
      <c r="G17" s="121" t="s">
        <v>19</v>
      </c>
      <c r="H17" s="122"/>
      <c r="I17" s="122"/>
      <c r="J17" s="122" t="s">
        <v>46</v>
      </c>
      <c r="K17" s="122"/>
      <c r="L17" s="122"/>
      <c r="M17" s="122"/>
      <c r="N17" s="122"/>
      <c r="O17" s="122"/>
      <c r="P17" s="122"/>
      <c r="Q17" s="106" t="s">
        <v>21</v>
      </c>
      <c r="R17" s="107"/>
      <c r="S17" s="107"/>
      <c r="T17" s="108"/>
      <c r="U17" s="109">
        <v>8000000</v>
      </c>
      <c r="V17" s="110"/>
      <c r="W17" s="110"/>
      <c r="X17" s="111"/>
      <c r="Y17" s="123">
        <v>0.8</v>
      </c>
      <c r="Z17" s="123"/>
      <c r="AA17" s="123"/>
      <c r="AB17" s="123"/>
      <c r="AC17" s="124">
        <f t="shared" si="0"/>
        <v>0</v>
      </c>
      <c r="AD17" s="124"/>
      <c r="AE17" s="124"/>
      <c r="AF17" s="124"/>
      <c r="AG17" s="125"/>
      <c r="AK17" s="126"/>
      <c r="AL17" s="127"/>
      <c r="AM17" s="127"/>
      <c r="AN17" s="127"/>
      <c r="AO17" s="128"/>
      <c r="AP17" s="129" t="s">
        <v>44</v>
      </c>
      <c r="AQ17" s="130"/>
      <c r="AR17" s="131"/>
      <c r="AS17" s="139" t="s">
        <v>47</v>
      </c>
      <c r="AT17" s="130"/>
      <c r="AU17" s="130"/>
      <c r="AV17" s="130"/>
      <c r="AW17" s="130"/>
      <c r="AX17" s="130"/>
      <c r="AY17" s="131"/>
      <c r="AZ17" s="106" t="s">
        <v>21</v>
      </c>
      <c r="BA17" s="107"/>
      <c r="BB17" s="107"/>
      <c r="BC17" s="108"/>
      <c r="BD17" s="106">
        <v>860</v>
      </c>
      <c r="BE17" s="107"/>
      <c r="BF17" s="107"/>
      <c r="BG17" s="108"/>
      <c r="BH17" s="112">
        <v>8.6000000000000003E-5</v>
      </c>
      <c r="BI17" s="113"/>
      <c r="BJ17" s="113"/>
      <c r="BK17" s="114"/>
      <c r="BL17" s="115">
        <f t="shared" si="2"/>
        <v>0</v>
      </c>
      <c r="BM17" s="116"/>
      <c r="BN17" s="116"/>
      <c r="BO17" s="116"/>
      <c r="BP17" s="117"/>
    </row>
    <row r="18" spans="1:71" x14ac:dyDescent="0.25">
      <c r="B18" s="118"/>
      <c r="C18" s="119"/>
      <c r="D18" s="119"/>
      <c r="E18" s="119"/>
      <c r="F18" s="120"/>
      <c r="G18" s="121" t="s">
        <v>19</v>
      </c>
      <c r="H18" s="122"/>
      <c r="I18" s="122"/>
      <c r="J18" s="122" t="s">
        <v>48</v>
      </c>
      <c r="K18" s="122"/>
      <c r="L18" s="122"/>
      <c r="M18" s="122"/>
      <c r="N18" s="122"/>
      <c r="O18" s="122"/>
      <c r="P18" s="122"/>
      <c r="Q18" s="106" t="s">
        <v>21</v>
      </c>
      <c r="R18" s="107"/>
      <c r="S18" s="107"/>
      <c r="T18" s="108"/>
      <c r="U18" s="109">
        <v>6000000</v>
      </c>
      <c r="V18" s="110"/>
      <c r="W18" s="110"/>
      <c r="X18" s="111"/>
      <c r="Y18" s="123">
        <v>0.6</v>
      </c>
      <c r="Z18" s="123"/>
      <c r="AA18" s="123"/>
      <c r="AB18" s="123"/>
      <c r="AC18" s="124">
        <f t="shared" si="0"/>
        <v>0</v>
      </c>
      <c r="AD18" s="124"/>
      <c r="AE18" s="124"/>
      <c r="AF18" s="124"/>
      <c r="AG18" s="125"/>
      <c r="AK18" s="126"/>
      <c r="AL18" s="127"/>
      <c r="AM18" s="127"/>
      <c r="AN18" s="127"/>
      <c r="AO18" s="128"/>
      <c r="AP18" s="129" t="s">
        <v>44</v>
      </c>
      <c r="AQ18" s="130"/>
      <c r="AR18" s="131"/>
      <c r="AS18" s="139" t="s">
        <v>49</v>
      </c>
      <c r="AT18" s="130"/>
      <c r="AU18" s="130"/>
      <c r="AV18" s="130"/>
      <c r="AW18" s="130"/>
      <c r="AX18" s="130"/>
      <c r="AY18" s="131"/>
      <c r="AZ18" s="106" t="s">
        <v>21</v>
      </c>
      <c r="BA18" s="107"/>
      <c r="BB18" s="107"/>
      <c r="BC18" s="108"/>
      <c r="BD18" s="106">
        <v>860</v>
      </c>
      <c r="BE18" s="107"/>
      <c r="BF18" s="107"/>
      <c r="BG18" s="108"/>
      <c r="BH18" s="112">
        <v>8.6000000000000003E-5</v>
      </c>
      <c r="BI18" s="113"/>
      <c r="BJ18" s="113"/>
      <c r="BK18" s="114"/>
      <c r="BL18" s="115">
        <f t="shared" si="2"/>
        <v>0</v>
      </c>
      <c r="BM18" s="116"/>
      <c r="BN18" s="116"/>
      <c r="BO18" s="116"/>
      <c r="BP18" s="117"/>
    </row>
    <row r="19" spans="1:71" x14ac:dyDescent="0.25">
      <c r="B19" s="118"/>
      <c r="C19" s="119"/>
      <c r="D19" s="119"/>
      <c r="E19" s="119"/>
      <c r="F19" s="120"/>
      <c r="G19" s="121" t="s">
        <v>19</v>
      </c>
      <c r="H19" s="122"/>
      <c r="I19" s="122"/>
      <c r="J19" s="122" t="s">
        <v>50</v>
      </c>
      <c r="K19" s="122"/>
      <c r="L19" s="122"/>
      <c r="M19" s="122"/>
      <c r="N19" s="122"/>
      <c r="O19" s="122"/>
      <c r="P19" s="122"/>
      <c r="Q19" s="106" t="s">
        <v>21</v>
      </c>
      <c r="R19" s="107"/>
      <c r="S19" s="107"/>
      <c r="T19" s="108"/>
      <c r="U19" s="109">
        <v>5500000</v>
      </c>
      <c r="V19" s="110"/>
      <c r="W19" s="110"/>
      <c r="X19" s="111"/>
      <c r="Y19" s="123">
        <v>0.55000000000000004</v>
      </c>
      <c r="Z19" s="123"/>
      <c r="AA19" s="123"/>
      <c r="AB19" s="123"/>
      <c r="AC19" s="124">
        <f t="shared" si="0"/>
        <v>0</v>
      </c>
      <c r="AD19" s="124"/>
      <c r="AE19" s="124"/>
      <c r="AF19" s="124"/>
      <c r="AG19" s="125"/>
      <c r="AK19" s="126"/>
      <c r="AL19" s="127"/>
      <c r="AM19" s="127"/>
      <c r="AN19" s="127"/>
      <c r="AO19" s="128"/>
      <c r="AP19" s="129" t="s">
        <v>44</v>
      </c>
      <c r="AQ19" s="130"/>
      <c r="AR19" s="131"/>
      <c r="AS19" s="139" t="s">
        <v>51</v>
      </c>
      <c r="AT19" s="130"/>
      <c r="AU19" s="130"/>
      <c r="AV19" s="130"/>
      <c r="AW19" s="130"/>
      <c r="AX19" s="130"/>
      <c r="AY19" s="131"/>
      <c r="AZ19" s="106" t="s">
        <v>21</v>
      </c>
      <c r="BA19" s="107"/>
      <c r="BB19" s="107"/>
      <c r="BC19" s="108"/>
      <c r="BD19" s="106">
        <v>860</v>
      </c>
      <c r="BE19" s="107"/>
      <c r="BF19" s="107"/>
      <c r="BG19" s="108"/>
      <c r="BH19" s="112">
        <v>8.6000000000000003E-5</v>
      </c>
      <c r="BI19" s="113"/>
      <c r="BJ19" s="113"/>
      <c r="BK19" s="114"/>
      <c r="BL19" s="115">
        <f t="shared" si="2"/>
        <v>0</v>
      </c>
      <c r="BM19" s="116"/>
      <c r="BN19" s="116"/>
      <c r="BO19" s="116"/>
      <c r="BP19" s="117"/>
    </row>
    <row r="20" spans="1:71" x14ac:dyDescent="0.25">
      <c r="B20" s="118"/>
      <c r="C20" s="119"/>
      <c r="D20" s="119"/>
      <c r="E20" s="119"/>
      <c r="F20" s="120"/>
      <c r="G20" s="121" t="s">
        <v>19</v>
      </c>
      <c r="H20" s="122"/>
      <c r="I20" s="122"/>
      <c r="J20" s="122" t="s">
        <v>52</v>
      </c>
      <c r="K20" s="122"/>
      <c r="L20" s="122"/>
      <c r="M20" s="122"/>
      <c r="N20" s="122"/>
      <c r="O20" s="122"/>
      <c r="P20" s="122"/>
      <c r="Q20" s="106" t="s">
        <v>21</v>
      </c>
      <c r="R20" s="107"/>
      <c r="S20" s="107"/>
      <c r="T20" s="108"/>
      <c r="U20" s="109">
        <v>4300000</v>
      </c>
      <c r="V20" s="110"/>
      <c r="W20" s="110"/>
      <c r="X20" s="111"/>
      <c r="Y20" s="123">
        <v>0.43</v>
      </c>
      <c r="Z20" s="123"/>
      <c r="AA20" s="123"/>
      <c r="AB20" s="123"/>
      <c r="AC20" s="124">
        <f t="shared" si="0"/>
        <v>0</v>
      </c>
      <c r="AD20" s="124"/>
      <c r="AE20" s="124"/>
      <c r="AF20" s="124"/>
      <c r="AG20" s="125"/>
      <c r="AK20" s="126"/>
      <c r="AL20" s="127"/>
      <c r="AM20" s="127"/>
      <c r="AN20" s="127"/>
      <c r="AO20" s="128"/>
      <c r="AP20" s="129" t="s">
        <v>44</v>
      </c>
      <c r="AQ20" s="130"/>
      <c r="AR20" s="131"/>
      <c r="AS20" s="139" t="s">
        <v>53</v>
      </c>
      <c r="AT20" s="130"/>
      <c r="AU20" s="130"/>
      <c r="AV20" s="130"/>
      <c r="AW20" s="130"/>
      <c r="AX20" s="130"/>
      <c r="AY20" s="131"/>
      <c r="AZ20" s="106" t="s">
        <v>21</v>
      </c>
      <c r="BA20" s="107"/>
      <c r="BB20" s="107"/>
      <c r="BC20" s="108"/>
      <c r="BD20" s="106">
        <v>860</v>
      </c>
      <c r="BE20" s="107"/>
      <c r="BF20" s="107"/>
      <c r="BG20" s="108"/>
      <c r="BH20" s="112">
        <v>8.6000000000000003E-5</v>
      </c>
      <c r="BI20" s="113"/>
      <c r="BJ20" s="113"/>
      <c r="BK20" s="114"/>
      <c r="BL20" s="115">
        <f t="shared" si="2"/>
        <v>0</v>
      </c>
      <c r="BM20" s="116"/>
      <c r="BN20" s="116"/>
      <c r="BO20" s="116"/>
      <c r="BP20" s="117"/>
    </row>
    <row r="21" spans="1:71" ht="15.75" thickBot="1" x14ac:dyDescent="0.3">
      <c r="B21" s="118"/>
      <c r="C21" s="119"/>
      <c r="D21" s="119"/>
      <c r="E21" s="119"/>
      <c r="F21" s="120"/>
      <c r="G21" s="121" t="s">
        <v>19</v>
      </c>
      <c r="H21" s="122"/>
      <c r="I21" s="122"/>
      <c r="J21" s="122" t="s">
        <v>54</v>
      </c>
      <c r="K21" s="122"/>
      <c r="L21" s="122"/>
      <c r="M21" s="122"/>
      <c r="N21" s="122"/>
      <c r="O21" s="122"/>
      <c r="P21" s="122"/>
      <c r="Q21" s="106" t="s">
        <v>21</v>
      </c>
      <c r="R21" s="107"/>
      <c r="S21" s="107"/>
      <c r="T21" s="108"/>
      <c r="U21" s="109">
        <v>3000000</v>
      </c>
      <c r="V21" s="110"/>
      <c r="W21" s="110"/>
      <c r="X21" s="111"/>
      <c r="Y21" s="123">
        <v>0.3</v>
      </c>
      <c r="Z21" s="123"/>
      <c r="AA21" s="123"/>
      <c r="AB21" s="123"/>
      <c r="AC21" s="124">
        <f t="shared" si="0"/>
        <v>0</v>
      </c>
      <c r="AD21" s="124"/>
      <c r="AE21" s="124"/>
      <c r="AF21" s="124"/>
      <c r="AG21" s="125"/>
      <c r="AK21" s="155"/>
      <c r="AL21" s="156"/>
      <c r="AM21" s="156"/>
      <c r="AN21" s="156"/>
      <c r="AO21" s="157"/>
      <c r="AP21" s="158" t="s">
        <v>44</v>
      </c>
      <c r="AQ21" s="141"/>
      <c r="AR21" s="142"/>
      <c r="AS21" s="140" t="s">
        <v>55</v>
      </c>
      <c r="AT21" s="141"/>
      <c r="AU21" s="141"/>
      <c r="AV21" s="141"/>
      <c r="AW21" s="141"/>
      <c r="AX21" s="141"/>
      <c r="AY21" s="142"/>
      <c r="AZ21" s="143" t="s">
        <v>21</v>
      </c>
      <c r="BA21" s="144"/>
      <c r="BB21" s="144"/>
      <c r="BC21" s="145"/>
      <c r="BD21" s="143">
        <v>860</v>
      </c>
      <c r="BE21" s="144"/>
      <c r="BF21" s="144"/>
      <c r="BG21" s="145"/>
      <c r="BH21" s="149">
        <v>8.6000000000000003E-5</v>
      </c>
      <c r="BI21" s="150"/>
      <c r="BJ21" s="150"/>
      <c r="BK21" s="151"/>
      <c r="BL21" s="152">
        <f t="shared" si="2"/>
        <v>0</v>
      </c>
      <c r="BM21" s="153"/>
      <c r="BN21" s="153"/>
      <c r="BO21" s="153"/>
      <c r="BP21" s="154"/>
    </row>
    <row r="22" spans="1:71" ht="15.75" thickBot="1" x14ac:dyDescent="0.3">
      <c r="B22" s="118"/>
      <c r="C22" s="119"/>
      <c r="D22" s="119"/>
      <c r="E22" s="119"/>
      <c r="F22" s="120"/>
      <c r="G22" s="121" t="s">
        <v>19</v>
      </c>
      <c r="H22" s="122"/>
      <c r="I22" s="122"/>
      <c r="J22" s="122" t="s">
        <v>56</v>
      </c>
      <c r="K22" s="122"/>
      <c r="L22" s="122"/>
      <c r="M22" s="122"/>
      <c r="N22" s="122"/>
      <c r="O22" s="122"/>
      <c r="P22" s="122"/>
      <c r="Q22" s="106" t="s">
        <v>21</v>
      </c>
      <c r="R22" s="107"/>
      <c r="S22" s="107"/>
      <c r="T22" s="108"/>
      <c r="U22" s="109">
        <v>2300000</v>
      </c>
      <c r="V22" s="110"/>
      <c r="W22" s="110"/>
      <c r="X22" s="111"/>
      <c r="Y22" s="123">
        <v>0.23</v>
      </c>
      <c r="Z22" s="123"/>
      <c r="AA22" s="123"/>
      <c r="AB22" s="123"/>
      <c r="AC22" s="124">
        <f t="shared" si="0"/>
        <v>0</v>
      </c>
      <c r="AD22" s="124"/>
      <c r="AE22" s="124"/>
      <c r="AF22" s="124"/>
      <c r="AG22" s="125"/>
      <c r="AK22" s="70" t="s">
        <v>57</v>
      </c>
      <c r="AL22" s="71"/>
      <c r="AM22" s="71"/>
      <c r="AN22" s="71"/>
      <c r="AO22" s="71"/>
      <c r="AP22" s="71"/>
      <c r="AQ22" s="71"/>
      <c r="AR22" s="71"/>
      <c r="AS22" s="71"/>
      <c r="AT22" s="71"/>
      <c r="AU22" s="71"/>
      <c r="AV22" s="71"/>
      <c r="AW22" s="71"/>
      <c r="AX22" s="71"/>
      <c r="AY22" s="71"/>
      <c r="AZ22" s="71"/>
      <c r="BA22" s="71"/>
      <c r="BB22" s="71"/>
      <c r="BC22" s="71"/>
      <c r="BD22" s="71"/>
      <c r="BE22" s="71"/>
      <c r="BF22" s="71"/>
      <c r="BG22" s="71"/>
      <c r="BH22" s="72" t="s">
        <v>17</v>
      </c>
      <c r="BI22" s="72"/>
      <c r="BJ22" s="72"/>
      <c r="BK22" s="76"/>
      <c r="BL22" s="73">
        <f>SUM(BL23:BP27)</f>
        <v>0</v>
      </c>
      <c r="BM22" s="74"/>
      <c r="BN22" s="74"/>
      <c r="BO22" s="74"/>
      <c r="BP22" s="75"/>
    </row>
    <row r="23" spans="1:71" x14ac:dyDescent="0.25">
      <c r="B23" s="118"/>
      <c r="C23" s="119"/>
      <c r="D23" s="119"/>
      <c r="E23" s="119"/>
      <c r="F23" s="120"/>
      <c r="G23" s="121" t="s">
        <v>19</v>
      </c>
      <c r="H23" s="122"/>
      <c r="I23" s="122"/>
      <c r="J23" s="122" t="s">
        <v>58</v>
      </c>
      <c r="K23" s="122"/>
      <c r="L23" s="122"/>
      <c r="M23" s="122"/>
      <c r="N23" s="122"/>
      <c r="O23" s="122"/>
      <c r="P23" s="122"/>
      <c r="Q23" s="106" t="s">
        <v>21</v>
      </c>
      <c r="R23" s="107"/>
      <c r="S23" s="107"/>
      <c r="T23" s="108"/>
      <c r="U23" s="109">
        <v>2300000</v>
      </c>
      <c r="V23" s="110"/>
      <c r="W23" s="110"/>
      <c r="X23" s="111"/>
      <c r="Y23" s="123">
        <v>0.23</v>
      </c>
      <c r="Z23" s="123"/>
      <c r="AA23" s="123"/>
      <c r="AB23" s="123"/>
      <c r="AC23" s="124">
        <f t="shared" si="0"/>
        <v>0</v>
      </c>
      <c r="AD23" s="124"/>
      <c r="AE23" s="124"/>
      <c r="AF23" s="124"/>
      <c r="AG23" s="125"/>
      <c r="AK23" s="100"/>
      <c r="AL23" s="101"/>
      <c r="AM23" s="101"/>
      <c r="AN23" s="101"/>
      <c r="AO23" s="102"/>
      <c r="AP23" s="103" t="s">
        <v>59</v>
      </c>
      <c r="AQ23" s="104"/>
      <c r="AR23" s="105"/>
      <c r="AS23" s="132" t="s">
        <v>47</v>
      </c>
      <c r="AT23" s="104"/>
      <c r="AU23" s="104"/>
      <c r="AV23" s="104"/>
      <c r="AW23" s="104"/>
      <c r="AX23" s="104"/>
      <c r="AY23" s="105"/>
      <c r="AZ23" s="91" t="s">
        <v>21</v>
      </c>
      <c r="BA23" s="92"/>
      <c r="BB23" s="92"/>
      <c r="BC23" s="93"/>
      <c r="BD23" s="92">
        <v>1</v>
      </c>
      <c r="BE23" s="92"/>
      <c r="BF23" s="92"/>
      <c r="BG23" s="93"/>
      <c r="BH23" s="159">
        <v>9.9999999999999995E-8</v>
      </c>
      <c r="BI23" s="160"/>
      <c r="BJ23" s="160"/>
      <c r="BK23" s="161"/>
      <c r="BL23" s="136">
        <f>BH23*AK23</f>
        <v>0</v>
      </c>
      <c r="BM23" s="137"/>
      <c r="BN23" s="137"/>
      <c r="BO23" s="137"/>
      <c r="BP23" s="138"/>
    </row>
    <row r="24" spans="1:71" x14ac:dyDescent="0.25">
      <c r="B24" s="118"/>
      <c r="C24" s="119"/>
      <c r="D24" s="119"/>
      <c r="E24" s="119"/>
      <c r="F24" s="120"/>
      <c r="G24" s="121" t="s">
        <v>19</v>
      </c>
      <c r="H24" s="122"/>
      <c r="I24" s="122"/>
      <c r="J24" s="122" t="s">
        <v>60</v>
      </c>
      <c r="K24" s="122"/>
      <c r="L24" s="122"/>
      <c r="M24" s="122"/>
      <c r="N24" s="122"/>
      <c r="O24" s="122"/>
      <c r="P24" s="122"/>
      <c r="Q24" s="106" t="s">
        <v>21</v>
      </c>
      <c r="R24" s="107"/>
      <c r="S24" s="107"/>
      <c r="T24" s="108"/>
      <c r="U24" s="109">
        <v>4100000</v>
      </c>
      <c r="V24" s="110"/>
      <c r="W24" s="110"/>
      <c r="X24" s="111"/>
      <c r="Y24" s="123">
        <v>0.41</v>
      </c>
      <c r="Z24" s="123"/>
      <c r="AA24" s="123"/>
      <c r="AB24" s="123"/>
      <c r="AC24" s="124">
        <f t="shared" si="0"/>
        <v>0</v>
      </c>
      <c r="AD24" s="124"/>
      <c r="AE24" s="124"/>
      <c r="AF24" s="124"/>
      <c r="AG24" s="125"/>
      <c r="AK24" s="126"/>
      <c r="AL24" s="127"/>
      <c r="AM24" s="127"/>
      <c r="AN24" s="127"/>
      <c r="AO24" s="128"/>
      <c r="AP24" s="129" t="s">
        <v>59</v>
      </c>
      <c r="AQ24" s="130"/>
      <c r="AR24" s="131"/>
      <c r="AS24" s="139" t="s">
        <v>51</v>
      </c>
      <c r="AT24" s="130"/>
      <c r="AU24" s="130"/>
      <c r="AV24" s="130"/>
      <c r="AW24" s="130"/>
      <c r="AX24" s="130"/>
      <c r="AY24" s="131"/>
      <c r="AZ24" s="106" t="s">
        <v>21</v>
      </c>
      <c r="BA24" s="107"/>
      <c r="BB24" s="107"/>
      <c r="BC24" s="108"/>
      <c r="BD24" s="107">
        <v>1</v>
      </c>
      <c r="BE24" s="107"/>
      <c r="BF24" s="107"/>
      <c r="BG24" s="108"/>
      <c r="BH24" s="162">
        <v>9.9999999999999995E-8</v>
      </c>
      <c r="BI24" s="163"/>
      <c r="BJ24" s="163"/>
      <c r="BK24" s="164"/>
      <c r="BL24" s="115">
        <f>BH24*AK24</f>
        <v>0</v>
      </c>
      <c r="BM24" s="116"/>
      <c r="BN24" s="116"/>
      <c r="BO24" s="116"/>
      <c r="BP24" s="117"/>
    </row>
    <row r="25" spans="1:71" ht="15.75" thickBot="1" x14ac:dyDescent="0.3">
      <c r="B25" s="165"/>
      <c r="C25" s="166"/>
      <c r="D25" s="166"/>
      <c r="E25" s="166"/>
      <c r="F25" s="167"/>
      <c r="G25" s="168" t="s">
        <v>19</v>
      </c>
      <c r="H25" s="169"/>
      <c r="I25" s="169"/>
      <c r="J25" s="169" t="s">
        <v>61</v>
      </c>
      <c r="K25" s="169"/>
      <c r="L25" s="169"/>
      <c r="M25" s="169"/>
      <c r="N25" s="169"/>
      <c r="O25" s="169"/>
      <c r="P25" s="169"/>
      <c r="Q25" s="143" t="s">
        <v>21</v>
      </c>
      <c r="R25" s="144"/>
      <c r="S25" s="144"/>
      <c r="T25" s="145"/>
      <c r="U25" s="146">
        <v>5000000</v>
      </c>
      <c r="V25" s="147"/>
      <c r="W25" s="147"/>
      <c r="X25" s="148"/>
      <c r="Y25" s="170">
        <v>0.5</v>
      </c>
      <c r="Z25" s="170"/>
      <c r="AA25" s="170"/>
      <c r="AB25" s="170"/>
      <c r="AC25" s="171">
        <f t="shared" si="0"/>
        <v>0</v>
      </c>
      <c r="AD25" s="171"/>
      <c r="AE25" s="171"/>
      <c r="AF25" s="171"/>
      <c r="AG25" s="172"/>
      <c r="AK25" s="126"/>
      <c r="AL25" s="127"/>
      <c r="AM25" s="127"/>
      <c r="AN25" s="127"/>
      <c r="AO25" s="128"/>
      <c r="AP25" s="129" t="s">
        <v>59</v>
      </c>
      <c r="AQ25" s="130"/>
      <c r="AR25" s="131"/>
      <c r="AS25" s="139" t="s">
        <v>49</v>
      </c>
      <c r="AT25" s="130"/>
      <c r="AU25" s="130"/>
      <c r="AV25" s="130"/>
      <c r="AW25" s="130"/>
      <c r="AX25" s="130"/>
      <c r="AY25" s="131"/>
      <c r="AZ25" s="106" t="s">
        <v>21</v>
      </c>
      <c r="BA25" s="107"/>
      <c r="BB25" s="107"/>
      <c r="BC25" s="108"/>
      <c r="BD25" s="107">
        <v>1</v>
      </c>
      <c r="BE25" s="107"/>
      <c r="BF25" s="107"/>
      <c r="BG25" s="108"/>
      <c r="BH25" s="162">
        <v>9.9999999999999995E-8</v>
      </c>
      <c r="BI25" s="163"/>
      <c r="BJ25" s="163"/>
      <c r="BK25" s="164"/>
      <c r="BL25" s="115">
        <f>BH25*AK25</f>
        <v>0</v>
      </c>
      <c r="BM25" s="116"/>
      <c r="BN25" s="116"/>
      <c r="BO25" s="116"/>
      <c r="BP25" s="117"/>
    </row>
    <row r="26" spans="1:71" ht="15.75" thickBot="1" x14ac:dyDescent="0.3">
      <c r="B26" s="70" t="s">
        <v>62</v>
      </c>
      <c r="C26" s="71"/>
      <c r="D26" s="71"/>
      <c r="E26" s="71"/>
      <c r="F26" s="71"/>
      <c r="G26" s="71"/>
      <c r="H26" s="71"/>
      <c r="I26" s="71"/>
      <c r="J26" s="71"/>
      <c r="K26" s="71"/>
      <c r="L26" s="71"/>
      <c r="M26" s="71"/>
      <c r="N26" s="71"/>
      <c r="O26" s="71"/>
      <c r="P26" s="71"/>
      <c r="Q26" s="71"/>
      <c r="R26" s="71"/>
      <c r="S26" s="71"/>
      <c r="T26" s="71"/>
      <c r="U26" s="71"/>
      <c r="V26" s="71"/>
      <c r="W26" s="71"/>
      <c r="X26" s="71"/>
      <c r="Y26" s="72" t="s">
        <v>17</v>
      </c>
      <c r="Z26" s="72"/>
      <c r="AA26" s="72"/>
      <c r="AB26" s="72"/>
      <c r="AC26" s="73">
        <f>SUM(AC27:AG40)</f>
        <v>0</v>
      </c>
      <c r="AD26" s="74"/>
      <c r="AE26" s="74"/>
      <c r="AF26" s="74"/>
      <c r="AG26" s="75"/>
      <c r="AK26" s="126"/>
      <c r="AL26" s="127"/>
      <c r="AM26" s="127"/>
      <c r="AN26" s="127"/>
      <c r="AO26" s="128"/>
      <c r="AP26" s="129" t="s">
        <v>59</v>
      </c>
      <c r="AQ26" s="130"/>
      <c r="AR26" s="131"/>
      <c r="AS26" s="139" t="s">
        <v>63</v>
      </c>
      <c r="AT26" s="130"/>
      <c r="AU26" s="130"/>
      <c r="AV26" s="130"/>
      <c r="AW26" s="130"/>
      <c r="AX26" s="130"/>
      <c r="AY26" s="131"/>
      <c r="AZ26" s="106" t="s">
        <v>21</v>
      </c>
      <c r="BA26" s="107"/>
      <c r="BB26" s="107"/>
      <c r="BC26" s="108"/>
      <c r="BD26" s="107">
        <v>1</v>
      </c>
      <c r="BE26" s="107"/>
      <c r="BF26" s="107"/>
      <c r="BG26" s="108"/>
      <c r="BH26" s="162">
        <v>9.9999999999999995E-8</v>
      </c>
      <c r="BI26" s="163"/>
      <c r="BJ26" s="163"/>
      <c r="BK26" s="164"/>
      <c r="BL26" s="115">
        <f>BH26*AK26</f>
        <v>0</v>
      </c>
      <c r="BM26" s="116"/>
      <c r="BN26" s="116"/>
      <c r="BO26" s="116"/>
      <c r="BP26" s="117"/>
    </row>
    <row r="27" spans="1:71" ht="15.75" thickBot="1" x14ac:dyDescent="0.3">
      <c r="B27" s="86"/>
      <c r="C27" s="87"/>
      <c r="D27" s="87"/>
      <c r="E27" s="87"/>
      <c r="F27" s="173"/>
      <c r="G27" s="105" t="s">
        <v>19</v>
      </c>
      <c r="H27" s="90"/>
      <c r="I27" s="90"/>
      <c r="J27" s="90" t="s">
        <v>64</v>
      </c>
      <c r="K27" s="90"/>
      <c r="L27" s="90"/>
      <c r="M27" s="90"/>
      <c r="N27" s="90"/>
      <c r="O27" s="90"/>
      <c r="P27" s="90"/>
      <c r="Q27" s="91" t="s">
        <v>65</v>
      </c>
      <c r="R27" s="92"/>
      <c r="S27" s="92"/>
      <c r="T27" s="93"/>
      <c r="U27" s="94">
        <v>10500000</v>
      </c>
      <c r="V27" s="95"/>
      <c r="W27" s="95"/>
      <c r="X27" s="96"/>
      <c r="Y27" s="97">
        <v>1.05</v>
      </c>
      <c r="Z27" s="97"/>
      <c r="AA27" s="97"/>
      <c r="AB27" s="97"/>
      <c r="AC27" s="98">
        <f t="shared" ref="AC27:AC40" si="3">Y27*B27</f>
        <v>0</v>
      </c>
      <c r="AD27" s="98"/>
      <c r="AE27" s="98"/>
      <c r="AF27" s="98"/>
      <c r="AG27" s="99"/>
      <c r="AK27" s="155"/>
      <c r="AL27" s="156"/>
      <c r="AM27" s="156"/>
      <c r="AN27" s="156"/>
      <c r="AO27" s="157"/>
      <c r="AP27" s="158" t="s">
        <v>59</v>
      </c>
      <c r="AQ27" s="141"/>
      <c r="AR27" s="142"/>
      <c r="AS27" s="140" t="s">
        <v>66</v>
      </c>
      <c r="AT27" s="141"/>
      <c r="AU27" s="141"/>
      <c r="AV27" s="141"/>
      <c r="AW27" s="141"/>
      <c r="AX27" s="141"/>
      <c r="AY27" s="142"/>
      <c r="AZ27" s="143" t="s">
        <v>21</v>
      </c>
      <c r="BA27" s="144"/>
      <c r="BB27" s="144"/>
      <c r="BC27" s="145"/>
      <c r="BD27" s="144">
        <v>1</v>
      </c>
      <c r="BE27" s="144"/>
      <c r="BF27" s="144"/>
      <c r="BG27" s="145"/>
      <c r="BH27" s="174">
        <v>9.9999999999999995E-8</v>
      </c>
      <c r="BI27" s="175"/>
      <c r="BJ27" s="175"/>
      <c r="BK27" s="176"/>
      <c r="BL27" s="152">
        <f>BH27*AK27</f>
        <v>0</v>
      </c>
      <c r="BM27" s="153"/>
      <c r="BN27" s="153"/>
      <c r="BO27" s="153"/>
      <c r="BP27" s="154"/>
    </row>
    <row r="28" spans="1:71" x14ac:dyDescent="0.25">
      <c r="B28" s="118"/>
      <c r="C28" s="119"/>
      <c r="D28" s="119"/>
      <c r="E28" s="119"/>
      <c r="F28" s="189"/>
      <c r="G28" s="190" t="s">
        <v>19</v>
      </c>
      <c r="H28" s="191"/>
      <c r="I28" s="191"/>
      <c r="J28" s="122" t="s">
        <v>67</v>
      </c>
      <c r="K28" s="122"/>
      <c r="L28" s="122"/>
      <c r="M28" s="122"/>
      <c r="N28" s="122"/>
      <c r="O28" s="122"/>
      <c r="P28" s="122"/>
      <c r="Q28" s="106" t="s">
        <v>68</v>
      </c>
      <c r="R28" s="107"/>
      <c r="S28" s="107"/>
      <c r="T28" s="108"/>
      <c r="U28" s="109">
        <v>9600000</v>
      </c>
      <c r="V28" s="110"/>
      <c r="W28" s="110"/>
      <c r="X28" s="111"/>
      <c r="Y28" s="123">
        <v>0.96</v>
      </c>
      <c r="Z28" s="123"/>
      <c r="AA28" s="123"/>
      <c r="AB28" s="123"/>
      <c r="AC28" s="124">
        <f t="shared" si="3"/>
        <v>0</v>
      </c>
      <c r="AD28" s="124"/>
      <c r="AE28" s="124"/>
      <c r="AF28" s="124"/>
      <c r="AG28" s="125"/>
      <c r="AK28" s="177" t="s">
        <v>69</v>
      </c>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9"/>
      <c r="BL28" s="183">
        <f>BL22+BL15+BL5+AC26+AC5</f>
        <v>0</v>
      </c>
      <c r="BM28" s="184"/>
      <c r="BN28" s="184"/>
      <c r="BO28" s="184"/>
      <c r="BP28" s="185"/>
    </row>
    <row r="29" spans="1:71" ht="15.75" thickBot="1" x14ac:dyDescent="0.3">
      <c r="B29" s="118"/>
      <c r="C29" s="119"/>
      <c r="D29" s="119"/>
      <c r="E29" s="119"/>
      <c r="F29" s="189"/>
      <c r="G29" s="190" t="s">
        <v>19</v>
      </c>
      <c r="H29" s="191"/>
      <c r="I29" s="191"/>
      <c r="J29" s="122" t="s">
        <v>70</v>
      </c>
      <c r="K29" s="122"/>
      <c r="L29" s="122"/>
      <c r="M29" s="122"/>
      <c r="N29" s="122"/>
      <c r="O29" s="122"/>
      <c r="P29" s="122"/>
      <c r="Q29" s="106" t="s">
        <v>71</v>
      </c>
      <c r="R29" s="107"/>
      <c r="S29" s="107"/>
      <c r="T29" s="108"/>
      <c r="U29" s="109">
        <v>10025000</v>
      </c>
      <c r="V29" s="110"/>
      <c r="W29" s="110"/>
      <c r="X29" s="111"/>
      <c r="Y29" s="123">
        <v>1.0024999999999999</v>
      </c>
      <c r="Z29" s="123"/>
      <c r="AA29" s="123"/>
      <c r="AB29" s="123"/>
      <c r="AC29" s="124">
        <f t="shared" si="3"/>
        <v>0</v>
      </c>
      <c r="AD29" s="124"/>
      <c r="AE29" s="124"/>
      <c r="AF29" s="124"/>
      <c r="AG29" s="125"/>
      <c r="AK29" s="180"/>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2"/>
      <c r="BL29" s="186"/>
      <c r="BM29" s="187"/>
      <c r="BN29" s="187"/>
      <c r="BO29" s="187"/>
      <c r="BP29" s="188"/>
    </row>
    <row r="30" spans="1:71" ht="14.45" customHeight="1" x14ac:dyDescent="0.25">
      <c r="A30" s="38"/>
      <c r="B30" s="193"/>
      <c r="C30" s="194"/>
      <c r="D30" s="119"/>
      <c r="E30" s="119"/>
      <c r="F30" s="189"/>
      <c r="G30" s="190" t="s">
        <v>19</v>
      </c>
      <c r="H30" s="191"/>
      <c r="I30" s="191"/>
      <c r="J30" s="122" t="s">
        <v>72</v>
      </c>
      <c r="K30" s="122"/>
      <c r="L30" s="122"/>
      <c r="M30" s="122"/>
      <c r="N30" s="122"/>
      <c r="O30" s="122"/>
      <c r="P30" s="122"/>
      <c r="Q30" s="106" t="s">
        <v>73</v>
      </c>
      <c r="R30" s="107"/>
      <c r="S30" s="107"/>
      <c r="T30" s="108"/>
      <c r="U30" s="109">
        <v>9860000</v>
      </c>
      <c r="V30" s="110"/>
      <c r="W30" s="110"/>
      <c r="X30" s="111"/>
      <c r="Y30" s="123">
        <v>0.98599999999999999</v>
      </c>
      <c r="Z30" s="123"/>
      <c r="AA30" s="123"/>
      <c r="AB30" s="123"/>
      <c r="AC30" s="124">
        <f t="shared" si="3"/>
        <v>0</v>
      </c>
      <c r="AD30" s="124"/>
      <c r="AE30" s="124"/>
      <c r="AF30" s="124"/>
      <c r="AG30" s="125"/>
      <c r="AJ30" s="23"/>
      <c r="AK30" s="192" t="s">
        <v>612</v>
      </c>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23"/>
      <c r="BS30" s="23"/>
    </row>
    <row r="31" spans="1:71" x14ac:dyDescent="0.25">
      <c r="A31" s="38"/>
      <c r="B31" s="193"/>
      <c r="C31" s="194"/>
      <c r="D31" s="119"/>
      <c r="E31" s="119"/>
      <c r="F31" s="189"/>
      <c r="G31" s="131" t="s">
        <v>19</v>
      </c>
      <c r="H31" s="122"/>
      <c r="I31" s="122"/>
      <c r="J31" s="122" t="s">
        <v>74</v>
      </c>
      <c r="K31" s="122"/>
      <c r="L31" s="122"/>
      <c r="M31" s="122"/>
      <c r="N31" s="122"/>
      <c r="O31" s="122"/>
      <c r="P31" s="122"/>
      <c r="Q31" s="106" t="s">
        <v>75</v>
      </c>
      <c r="R31" s="107"/>
      <c r="S31" s="107"/>
      <c r="T31" s="108"/>
      <c r="U31" s="109">
        <v>10200000</v>
      </c>
      <c r="V31" s="110"/>
      <c r="W31" s="110"/>
      <c r="X31" s="111"/>
      <c r="Y31" s="123">
        <v>1.02</v>
      </c>
      <c r="Z31" s="123"/>
      <c r="AA31" s="123"/>
      <c r="AB31" s="123"/>
      <c r="AC31" s="124">
        <f t="shared" si="3"/>
        <v>0</v>
      </c>
      <c r="AD31" s="124"/>
      <c r="AE31" s="124"/>
      <c r="AF31" s="124"/>
      <c r="AG31" s="125"/>
      <c r="AI31" s="23"/>
      <c r="AJ31" s="23"/>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23"/>
      <c r="BS31" s="23"/>
    </row>
    <row r="32" spans="1:71" x14ac:dyDescent="0.25">
      <c r="A32" s="38"/>
      <c r="B32" s="193"/>
      <c r="C32" s="194"/>
      <c r="D32" s="119"/>
      <c r="E32" s="119"/>
      <c r="F32" s="189"/>
      <c r="G32" s="131" t="s">
        <v>19</v>
      </c>
      <c r="H32" s="122"/>
      <c r="I32" s="122"/>
      <c r="J32" s="122" t="s">
        <v>76</v>
      </c>
      <c r="K32" s="122"/>
      <c r="L32" s="122"/>
      <c r="M32" s="122"/>
      <c r="N32" s="122"/>
      <c r="O32" s="122"/>
      <c r="P32" s="122"/>
      <c r="Q32" s="106" t="s">
        <v>77</v>
      </c>
      <c r="R32" s="107"/>
      <c r="S32" s="107"/>
      <c r="T32" s="108"/>
      <c r="U32" s="109">
        <v>10400000</v>
      </c>
      <c r="V32" s="110"/>
      <c r="W32" s="110"/>
      <c r="X32" s="111"/>
      <c r="Y32" s="123">
        <v>1.04</v>
      </c>
      <c r="Z32" s="123"/>
      <c r="AA32" s="123"/>
      <c r="AB32" s="123"/>
      <c r="AC32" s="124">
        <f t="shared" si="3"/>
        <v>0</v>
      </c>
      <c r="AD32" s="124"/>
      <c r="AE32" s="124"/>
      <c r="AF32" s="124"/>
      <c r="AG32" s="125"/>
    </row>
    <row r="33" spans="1:71" x14ac:dyDescent="0.25">
      <c r="A33" s="38"/>
      <c r="B33" s="193"/>
      <c r="C33" s="194"/>
      <c r="D33" s="119"/>
      <c r="E33" s="119"/>
      <c r="F33" s="189"/>
      <c r="G33" s="131" t="s">
        <v>19</v>
      </c>
      <c r="H33" s="122"/>
      <c r="I33" s="122"/>
      <c r="J33" s="122" t="s">
        <v>78</v>
      </c>
      <c r="K33" s="122"/>
      <c r="L33" s="122"/>
      <c r="M33" s="122"/>
      <c r="N33" s="122"/>
      <c r="O33" s="122"/>
      <c r="P33" s="122"/>
      <c r="Q33" s="106" t="s">
        <v>79</v>
      </c>
      <c r="R33" s="107"/>
      <c r="S33" s="107"/>
      <c r="T33" s="108"/>
      <c r="U33" s="109">
        <v>8290000</v>
      </c>
      <c r="V33" s="110"/>
      <c r="W33" s="110"/>
      <c r="X33" s="111"/>
      <c r="Y33" s="123">
        <v>0.82899999999999996</v>
      </c>
      <c r="Z33" s="123"/>
      <c r="AA33" s="123"/>
      <c r="AB33" s="123"/>
      <c r="AC33" s="124">
        <f t="shared" si="3"/>
        <v>0</v>
      </c>
      <c r="AD33" s="124"/>
      <c r="AE33" s="124"/>
      <c r="AF33" s="124"/>
      <c r="AG33" s="125"/>
    </row>
    <row r="34" spans="1:71" x14ac:dyDescent="0.25">
      <c r="B34" s="118"/>
      <c r="C34" s="119"/>
      <c r="D34" s="119"/>
      <c r="E34" s="119"/>
      <c r="F34" s="189"/>
      <c r="G34" s="131" t="s">
        <v>19</v>
      </c>
      <c r="H34" s="122"/>
      <c r="I34" s="122"/>
      <c r="J34" s="122" t="s">
        <v>80</v>
      </c>
      <c r="K34" s="122"/>
      <c r="L34" s="122"/>
      <c r="M34" s="122"/>
      <c r="N34" s="122"/>
      <c r="O34" s="122"/>
      <c r="P34" s="122"/>
      <c r="Q34" s="106" t="s">
        <v>21</v>
      </c>
      <c r="R34" s="107"/>
      <c r="S34" s="107"/>
      <c r="T34" s="108"/>
      <c r="U34" s="109">
        <v>3000000</v>
      </c>
      <c r="V34" s="110"/>
      <c r="W34" s="110"/>
      <c r="X34" s="111"/>
      <c r="Y34" s="123">
        <v>0.3</v>
      </c>
      <c r="Z34" s="123"/>
      <c r="AA34" s="123"/>
      <c r="AB34" s="123"/>
      <c r="AC34" s="124">
        <f t="shared" si="3"/>
        <v>0</v>
      </c>
      <c r="AD34" s="124"/>
      <c r="AE34" s="124"/>
      <c r="AF34" s="124"/>
      <c r="AG34" s="125"/>
    </row>
    <row r="35" spans="1:71" x14ac:dyDescent="0.25">
      <c r="B35" s="118"/>
      <c r="C35" s="119"/>
      <c r="D35" s="119"/>
      <c r="E35" s="119"/>
      <c r="F35" s="189"/>
      <c r="G35" s="131" t="s">
        <v>19</v>
      </c>
      <c r="H35" s="122"/>
      <c r="I35" s="122"/>
      <c r="J35" s="122" t="s">
        <v>81</v>
      </c>
      <c r="K35" s="122"/>
      <c r="L35" s="122"/>
      <c r="M35" s="122"/>
      <c r="N35" s="122"/>
      <c r="O35" s="122"/>
      <c r="P35" s="122"/>
      <c r="Q35" s="106" t="s">
        <v>21</v>
      </c>
      <c r="R35" s="107"/>
      <c r="S35" s="107"/>
      <c r="T35" s="108"/>
      <c r="U35" s="109">
        <v>10400000</v>
      </c>
      <c r="V35" s="110"/>
      <c r="W35" s="110"/>
      <c r="X35" s="111"/>
      <c r="Y35" s="123">
        <v>1.04</v>
      </c>
      <c r="Z35" s="123"/>
      <c r="AA35" s="123"/>
      <c r="AB35" s="123"/>
      <c r="AC35" s="124">
        <f t="shared" si="3"/>
        <v>0</v>
      </c>
      <c r="AD35" s="124"/>
      <c r="AE35" s="124"/>
      <c r="AF35" s="124"/>
      <c r="AG35" s="125"/>
    </row>
    <row r="36" spans="1:71" x14ac:dyDescent="0.25">
      <c r="B36" s="118"/>
      <c r="C36" s="119"/>
      <c r="D36" s="119"/>
      <c r="E36" s="119"/>
      <c r="F36" s="189"/>
      <c r="G36" s="131" t="s">
        <v>19</v>
      </c>
      <c r="H36" s="122"/>
      <c r="I36" s="122"/>
      <c r="J36" s="122" t="s">
        <v>82</v>
      </c>
      <c r="K36" s="122"/>
      <c r="L36" s="122"/>
      <c r="M36" s="122"/>
      <c r="N36" s="122"/>
      <c r="O36" s="122"/>
      <c r="P36" s="122"/>
      <c r="Q36" s="106" t="s">
        <v>83</v>
      </c>
      <c r="R36" s="107"/>
      <c r="S36" s="107"/>
      <c r="T36" s="108"/>
      <c r="U36" s="109">
        <v>10500000</v>
      </c>
      <c r="V36" s="110"/>
      <c r="W36" s="110"/>
      <c r="X36" s="111"/>
      <c r="Y36" s="123">
        <v>1.05</v>
      </c>
      <c r="Z36" s="123"/>
      <c r="AA36" s="123"/>
      <c r="AB36" s="123"/>
      <c r="AC36" s="124">
        <f t="shared" si="3"/>
        <v>0</v>
      </c>
      <c r="AD36" s="124"/>
      <c r="AE36" s="124"/>
      <c r="AF36" s="124"/>
      <c r="AG36" s="125"/>
    </row>
    <row r="37" spans="1:71" hidden="1" x14ac:dyDescent="0.25">
      <c r="B37" s="118"/>
      <c r="C37" s="119"/>
      <c r="D37" s="119"/>
      <c r="E37" s="119"/>
      <c r="F37" s="189"/>
      <c r="G37" s="131" t="s">
        <v>19</v>
      </c>
      <c r="H37" s="122"/>
      <c r="I37" s="122"/>
      <c r="J37" s="196" t="s">
        <v>84</v>
      </c>
      <c r="K37" s="196"/>
      <c r="L37" s="196"/>
      <c r="M37" s="196"/>
      <c r="N37" s="196"/>
      <c r="O37" s="196"/>
      <c r="P37" s="196"/>
      <c r="Q37" s="197" t="s">
        <v>21</v>
      </c>
      <c r="R37" s="197"/>
      <c r="S37" s="197"/>
      <c r="T37" s="197"/>
      <c r="U37" s="197"/>
      <c r="V37" s="197"/>
      <c r="W37" s="197"/>
      <c r="X37" s="197"/>
      <c r="Y37" s="123">
        <v>1.056</v>
      </c>
      <c r="Z37" s="123"/>
      <c r="AA37" s="123"/>
      <c r="AB37" s="123"/>
      <c r="AC37" s="124">
        <f t="shared" si="3"/>
        <v>0</v>
      </c>
      <c r="AD37" s="124"/>
      <c r="AE37" s="124"/>
      <c r="AF37" s="124"/>
      <c r="AG37" s="125"/>
    </row>
    <row r="38" spans="1:71" ht="14.45" customHeight="1" x14ac:dyDescent="0.25">
      <c r="B38" s="118"/>
      <c r="C38" s="119"/>
      <c r="D38" s="119"/>
      <c r="E38" s="119"/>
      <c r="F38" s="189"/>
      <c r="G38" s="131" t="s">
        <v>19</v>
      </c>
      <c r="H38" s="122"/>
      <c r="I38" s="122"/>
      <c r="J38" s="122" t="s">
        <v>85</v>
      </c>
      <c r="K38" s="122"/>
      <c r="L38" s="122"/>
      <c r="M38" s="122"/>
      <c r="N38" s="122"/>
      <c r="O38" s="122"/>
      <c r="P38" s="122"/>
      <c r="Q38" s="106" t="s">
        <v>21</v>
      </c>
      <c r="R38" s="107"/>
      <c r="S38" s="107"/>
      <c r="T38" s="108"/>
      <c r="U38" s="109">
        <v>9600000</v>
      </c>
      <c r="V38" s="110"/>
      <c r="W38" s="110"/>
      <c r="X38" s="111"/>
      <c r="Y38" s="123">
        <v>0.96</v>
      </c>
      <c r="Z38" s="123"/>
      <c r="AA38" s="123"/>
      <c r="AB38" s="123"/>
      <c r="AC38" s="124">
        <f t="shared" si="3"/>
        <v>0</v>
      </c>
      <c r="AD38" s="124"/>
      <c r="AE38" s="124"/>
      <c r="AF38" s="124"/>
      <c r="AG38" s="125"/>
      <c r="AJ38" s="23"/>
      <c r="AK38" s="192" t="s">
        <v>613</v>
      </c>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23"/>
      <c r="BS38" s="23"/>
    </row>
    <row r="39" spans="1:71" ht="14.45" customHeight="1" x14ac:dyDescent="0.25">
      <c r="B39" s="118"/>
      <c r="C39" s="119"/>
      <c r="D39" s="119"/>
      <c r="E39" s="119"/>
      <c r="F39" s="189"/>
      <c r="G39" s="131" t="s">
        <v>19</v>
      </c>
      <c r="H39" s="122"/>
      <c r="I39" s="122"/>
      <c r="J39" s="122" t="s">
        <v>86</v>
      </c>
      <c r="K39" s="122"/>
      <c r="L39" s="122"/>
      <c r="M39" s="122"/>
      <c r="N39" s="122"/>
      <c r="O39" s="122"/>
      <c r="P39" s="122"/>
      <c r="Q39" s="106" t="s">
        <v>21</v>
      </c>
      <c r="R39" s="107"/>
      <c r="S39" s="107"/>
      <c r="T39" s="108"/>
      <c r="U39" s="109">
        <v>9600000</v>
      </c>
      <c r="V39" s="110"/>
      <c r="W39" s="110"/>
      <c r="X39" s="111"/>
      <c r="Y39" s="123">
        <v>0.96</v>
      </c>
      <c r="Z39" s="123"/>
      <c r="AA39" s="123"/>
      <c r="AB39" s="123"/>
      <c r="AC39" s="124">
        <f t="shared" si="3"/>
        <v>0</v>
      </c>
      <c r="AD39" s="124"/>
      <c r="AE39" s="124"/>
      <c r="AF39" s="124"/>
      <c r="AG39" s="125"/>
      <c r="AI39" s="23"/>
      <c r="AJ39" s="23"/>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23"/>
      <c r="BS39" s="23"/>
    </row>
    <row r="40" spans="1:71" ht="14.45" customHeight="1" thickBot="1" x14ac:dyDescent="0.3">
      <c r="B40" s="165"/>
      <c r="C40" s="166"/>
      <c r="D40" s="166"/>
      <c r="E40" s="166"/>
      <c r="F40" s="198"/>
      <c r="G40" s="142" t="s">
        <v>19</v>
      </c>
      <c r="H40" s="169"/>
      <c r="I40" s="169"/>
      <c r="J40" s="169" t="s">
        <v>87</v>
      </c>
      <c r="K40" s="169"/>
      <c r="L40" s="169"/>
      <c r="M40" s="169"/>
      <c r="N40" s="169"/>
      <c r="O40" s="169"/>
      <c r="P40" s="169"/>
      <c r="Q40" s="143" t="s">
        <v>21</v>
      </c>
      <c r="R40" s="144"/>
      <c r="S40" s="144"/>
      <c r="T40" s="145"/>
      <c r="U40" s="146">
        <v>9600000</v>
      </c>
      <c r="V40" s="147"/>
      <c r="W40" s="147"/>
      <c r="X40" s="148"/>
      <c r="Y40" s="170">
        <v>0.96</v>
      </c>
      <c r="Z40" s="170"/>
      <c r="AA40" s="170"/>
      <c r="AB40" s="170"/>
      <c r="AC40" s="171">
        <f t="shared" si="3"/>
        <v>0</v>
      </c>
      <c r="AD40" s="171"/>
      <c r="AE40" s="171"/>
      <c r="AF40" s="171"/>
      <c r="AG40" s="172"/>
      <c r="AJ40" s="23"/>
      <c r="AK40" s="192" t="s">
        <v>614</v>
      </c>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9"/>
      <c r="BR40" s="23"/>
      <c r="BS40" s="23"/>
    </row>
    <row r="41" spans="1:71" ht="14.45" customHeight="1" x14ac:dyDescent="0.2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4"/>
      <c r="AI41" s="23"/>
      <c r="AJ41" s="23"/>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9"/>
      <c r="BR41" s="23"/>
      <c r="BS41" s="23"/>
    </row>
    <row r="42" spans="1:71" ht="14.45" customHeight="1" x14ac:dyDescent="0.25">
      <c r="A42" s="195" t="s">
        <v>88</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23"/>
      <c r="AJ42" s="23"/>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9"/>
      <c r="BR42" s="23"/>
      <c r="BS42" s="23"/>
    </row>
    <row r="43" spans="1:71" ht="14.45" customHeight="1" x14ac:dyDescent="0.25">
      <c r="A43" s="195"/>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J43" s="23"/>
      <c r="AK43" s="192" t="s">
        <v>615</v>
      </c>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23"/>
      <c r="BS43" s="23"/>
    </row>
    <row r="44" spans="1:71" ht="14.45" customHeight="1"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3"/>
      <c r="AJ44" s="23"/>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23"/>
      <c r="BS44" s="23"/>
    </row>
    <row r="45" spans="1:71" ht="14.45" customHeight="1" x14ac:dyDescent="0.25">
      <c r="AJ45" s="23"/>
      <c r="AK45" s="192" t="s">
        <v>616</v>
      </c>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23"/>
      <c r="BS45" s="23"/>
    </row>
    <row r="46" spans="1:71" ht="14.45" customHeight="1" x14ac:dyDescent="0.25">
      <c r="AI46" s="23"/>
      <c r="AJ46" s="23"/>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23"/>
      <c r="BS46" s="23"/>
    </row>
    <row r="47" spans="1:71" x14ac:dyDescent="0.25">
      <c r="AI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sheetData>
  <sheetProtection algorithmName="SHA-512" hashValue="rh/9HAP3Ga+hfrO35M5eYyTqj83WhDfjaDFiNt6DbOGeKzcsmms2h9AKrV5dRy2HBd9T0iEFNd+ePFSH7KQyRw==" saltValue="/gellGD+bsWM2KDAt+7eCg==" spinCount="100000" sheet="1" objects="1" scenarios="1"/>
  <protectedRanges>
    <protectedRange sqref="B6:F25 B27:F40 AK6:AO14 AK16:AO20 AK16:AO21 AK23:AO27" name="Katı yakıt Tüketimi"/>
  </protectedRanges>
  <mergeCells count="414">
    <mergeCell ref="AK45:BQ46"/>
    <mergeCell ref="B40:F40"/>
    <mergeCell ref="G40:I40"/>
    <mergeCell ref="J40:P40"/>
    <mergeCell ref="Q40:T40"/>
    <mergeCell ref="U40:X40"/>
    <mergeCell ref="B38:F38"/>
    <mergeCell ref="G38:I38"/>
    <mergeCell ref="J38:P38"/>
    <mergeCell ref="Q38:T38"/>
    <mergeCell ref="U38:X38"/>
    <mergeCell ref="Y38:AB38"/>
    <mergeCell ref="Y40:AB40"/>
    <mergeCell ref="AC38:AG38"/>
    <mergeCell ref="AK38:BQ39"/>
    <mergeCell ref="B39:F39"/>
    <mergeCell ref="G39:I39"/>
    <mergeCell ref="J39:P39"/>
    <mergeCell ref="Q39:T39"/>
    <mergeCell ref="U39:X39"/>
    <mergeCell ref="Y39:AB39"/>
    <mergeCell ref="AC39:AG39"/>
    <mergeCell ref="AC40:AG40"/>
    <mergeCell ref="AK40:BQ42"/>
    <mergeCell ref="A42:AH43"/>
    <mergeCell ref="AK43:BQ44"/>
    <mergeCell ref="B37:F37"/>
    <mergeCell ref="G37:I37"/>
    <mergeCell ref="J37:P37"/>
    <mergeCell ref="Q37:X37"/>
    <mergeCell ref="Y37:AB37"/>
    <mergeCell ref="AC37:AG37"/>
    <mergeCell ref="B36:F36"/>
    <mergeCell ref="G36:I36"/>
    <mergeCell ref="J36:P36"/>
    <mergeCell ref="AC35:AG35"/>
    <mergeCell ref="B34:F34"/>
    <mergeCell ref="G34:I34"/>
    <mergeCell ref="J34:P34"/>
    <mergeCell ref="Q34:T34"/>
    <mergeCell ref="U34:X34"/>
    <mergeCell ref="Y34:AB34"/>
    <mergeCell ref="Q36:T36"/>
    <mergeCell ref="U36:X36"/>
    <mergeCell ref="Y36:AB36"/>
    <mergeCell ref="AC34:AG34"/>
    <mergeCell ref="B35:F35"/>
    <mergeCell ref="G35:I35"/>
    <mergeCell ref="J35:P35"/>
    <mergeCell ref="Q35:T35"/>
    <mergeCell ref="U35:X35"/>
    <mergeCell ref="Y35:AB35"/>
    <mergeCell ref="AC36:AG36"/>
    <mergeCell ref="J32:P32"/>
    <mergeCell ref="Q32:T32"/>
    <mergeCell ref="U32:X32"/>
    <mergeCell ref="Y32:AB32"/>
    <mergeCell ref="AC30:AG30"/>
    <mergeCell ref="AK30:BQ31"/>
    <mergeCell ref="AC31:AG31"/>
    <mergeCell ref="AC32:AG32"/>
    <mergeCell ref="B33:F33"/>
    <mergeCell ref="G33:I33"/>
    <mergeCell ref="J33:P33"/>
    <mergeCell ref="Q33:T33"/>
    <mergeCell ref="U33:X33"/>
    <mergeCell ref="Y33:AB33"/>
    <mergeCell ref="AC33:AG33"/>
    <mergeCell ref="B32:F32"/>
    <mergeCell ref="G32:I32"/>
    <mergeCell ref="B30:F30"/>
    <mergeCell ref="G30:I30"/>
    <mergeCell ref="J30:P30"/>
    <mergeCell ref="Q30:T30"/>
    <mergeCell ref="U30:X30"/>
    <mergeCell ref="Y30:AB30"/>
    <mergeCell ref="B31:F31"/>
    <mergeCell ref="G31:I31"/>
    <mergeCell ref="J31:P31"/>
    <mergeCell ref="Q31:T31"/>
    <mergeCell ref="U31:X31"/>
    <mergeCell ref="Y31:AB31"/>
    <mergeCell ref="B28:F28"/>
    <mergeCell ref="G28:I28"/>
    <mergeCell ref="J28:P28"/>
    <mergeCell ref="Q28:T28"/>
    <mergeCell ref="U28:X28"/>
    <mergeCell ref="Y28:AB28"/>
    <mergeCell ref="AC28:AG28"/>
    <mergeCell ref="AK28:BK29"/>
    <mergeCell ref="BL28:BP29"/>
    <mergeCell ref="B29:F29"/>
    <mergeCell ref="G29:I29"/>
    <mergeCell ref="J29:P29"/>
    <mergeCell ref="Q29:T29"/>
    <mergeCell ref="U29:X29"/>
    <mergeCell ref="Y29:AB29"/>
    <mergeCell ref="AC29:AG29"/>
    <mergeCell ref="BL26:BP26"/>
    <mergeCell ref="B27:F27"/>
    <mergeCell ref="G27:I27"/>
    <mergeCell ref="J27:P27"/>
    <mergeCell ref="Q27:T27"/>
    <mergeCell ref="U27:X27"/>
    <mergeCell ref="Y27:AB27"/>
    <mergeCell ref="AC27:AG27"/>
    <mergeCell ref="AK27:AO27"/>
    <mergeCell ref="AP27:AR27"/>
    <mergeCell ref="AS27:AY27"/>
    <mergeCell ref="AZ27:BC27"/>
    <mergeCell ref="BD27:BG27"/>
    <mergeCell ref="BH27:BK27"/>
    <mergeCell ref="BL27:BP27"/>
    <mergeCell ref="B26:X26"/>
    <mergeCell ref="Y26:AB26"/>
    <mergeCell ref="AC26:AG26"/>
    <mergeCell ref="AK26:AO26"/>
    <mergeCell ref="AP26:AR26"/>
    <mergeCell ref="AS26:AY26"/>
    <mergeCell ref="AZ26:BC26"/>
    <mergeCell ref="BD26:BG26"/>
    <mergeCell ref="BH26:BK26"/>
    <mergeCell ref="AS24:AY24"/>
    <mergeCell ref="AZ24:BC24"/>
    <mergeCell ref="BD24:BG24"/>
    <mergeCell ref="BH24:BK24"/>
    <mergeCell ref="BL24:BP24"/>
    <mergeCell ref="B25:F25"/>
    <mergeCell ref="G25:I25"/>
    <mergeCell ref="J25:P25"/>
    <mergeCell ref="Q25:T25"/>
    <mergeCell ref="U25:X25"/>
    <mergeCell ref="Y25:AB25"/>
    <mergeCell ref="AC25:AG25"/>
    <mergeCell ref="AK25:AO25"/>
    <mergeCell ref="AP25:AR25"/>
    <mergeCell ref="AS25:AY25"/>
    <mergeCell ref="AZ25:BC25"/>
    <mergeCell ref="BD25:BG25"/>
    <mergeCell ref="BH25:BK25"/>
    <mergeCell ref="BL25:BP25"/>
    <mergeCell ref="B24:F24"/>
    <mergeCell ref="G24:I24"/>
    <mergeCell ref="J24:P24"/>
    <mergeCell ref="Q24:T24"/>
    <mergeCell ref="U24:X24"/>
    <mergeCell ref="Y24:AB24"/>
    <mergeCell ref="AC24:AG24"/>
    <mergeCell ref="AK24:AO24"/>
    <mergeCell ref="AP24:AR24"/>
    <mergeCell ref="BL22:BP22"/>
    <mergeCell ref="B23:F23"/>
    <mergeCell ref="G23:I23"/>
    <mergeCell ref="J23:P23"/>
    <mergeCell ref="Q23:T23"/>
    <mergeCell ref="U23:X23"/>
    <mergeCell ref="Y23:AB23"/>
    <mergeCell ref="AC23:AG23"/>
    <mergeCell ref="AK23:AO23"/>
    <mergeCell ref="AP23:AR23"/>
    <mergeCell ref="AS23:AY23"/>
    <mergeCell ref="AZ23:BC23"/>
    <mergeCell ref="BD23:BG23"/>
    <mergeCell ref="BH23:BK23"/>
    <mergeCell ref="BL23:BP23"/>
    <mergeCell ref="B22:F22"/>
    <mergeCell ref="G22:I22"/>
    <mergeCell ref="J22:P22"/>
    <mergeCell ref="Q22:T22"/>
    <mergeCell ref="U22:X22"/>
    <mergeCell ref="Y22:AB22"/>
    <mergeCell ref="AC22:AG22"/>
    <mergeCell ref="AK22:BG22"/>
    <mergeCell ref="BH22:BK22"/>
    <mergeCell ref="AS20:AY20"/>
    <mergeCell ref="AZ20:BC20"/>
    <mergeCell ref="BD20:BG20"/>
    <mergeCell ref="BH20:BK20"/>
    <mergeCell ref="BL20:BP20"/>
    <mergeCell ref="AS21:AY21"/>
    <mergeCell ref="AZ21:BC21"/>
    <mergeCell ref="BD21:BG21"/>
    <mergeCell ref="BH21:BK21"/>
    <mergeCell ref="BL21:BP21"/>
    <mergeCell ref="B21:F21"/>
    <mergeCell ref="G21:I21"/>
    <mergeCell ref="J21:P21"/>
    <mergeCell ref="Q21:T21"/>
    <mergeCell ref="U21:X21"/>
    <mergeCell ref="Y21:AB21"/>
    <mergeCell ref="AC21:AG21"/>
    <mergeCell ref="AK21:AO21"/>
    <mergeCell ref="AP21:AR21"/>
    <mergeCell ref="B20:F20"/>
    <mergeCell ref="G20:I20"/>
    <mergeCell ref="J20:P20"/>
    <mergeCell ref="Q20:T20"/>
    <mergeCell ref="U20:X20"/>
    <mergeCell ref="Y20:AB20"/>
    <mergeCell ref="AC20:AG20"/>
    <mergeCell ref="AK20:AO20"/>
    <mergeCell ref="AP20:AR20"/>
    <mergeCell ref="AS19:AY19"/>
    <mergeCell ref="AZ19:BC19"/>
    <mergeCell ref="BD19:BG19"/>
    <mergeCell ref="BH19:BK19"/>
    <mergeCell ref="BL19:BP19"/>
    <mergeCell ref="B18:F18"/>
    <mergeCell ref="G18:I18"/>
    <mergeCell ref="J18:P18"/>
    <mergeCell ref="Q18:T18"/>
    <mergeCell ref="U18:X18"/>
    <mergeCell ref="B19:F19"/>
    <mergeCell ref="G19:I19"/>
    <mergeCell ref="J19:P19"/>
    <mergeCell ref="Q19:T19"/>
    <mergeCell ref="U19:X19"/>
    <mergeCell ref="Y19:AB19"/>
    <mergeCell ref="AC19:AG19"/>
    <mergeCell ref="AK19:AO19"/>
    <mergeCell ref="AP19:AR19"/>
    <mergeCell ref="Y18:AB18"/>
    <mergeCell ref="AC18:AG18"/>
    <mergeCell ref="AK18:AO18"/>
    <mergeCell ref="AP18:AR18"/>
    <mergeCell ref="AS18:AY18"/>
    <mergeCell ref="AS16:AY16"/>
    <mergeCell ref="AZ16:BC16"/>
    <mergeCell ref="BD16:BG16"/>
    <mergeCell ref="BH16:BK16"/>
    <mergeCell ref="BL16:BP16"/>
    <mergeCell ref="AS17:AY17"/>
    <mergeCell ref="AZ17:BC17"/>
    <mergeCell ref="BD17:BG17"/>
    <mergeCell ref="BH17:BK17"/>
    <mergeCell ref="BL17:BP17"/>
    <mergeCell ref="AZ18:BC18"/>
    <mergeCell ref="BD18:BG18"/>
    <mergeCell ref="BH18:BK18"/>
    <mergeCell ref="BL18:BP18"/>
    <mergeCell ref="B17:F17"/>
    <mergeCell ref="G17:I17"/>
    <mergeCell ref="J17:P17"/>
    <mergeCell ref="Q17:T17"/>
    <mergeCell ref="U17:X17"/>
    <mergeCell ref="Y17:AB17"/>
    <mergeCell ref="AC17:AG17"/>
    <mergeCell ref="AK17:AO17"/>
    <mergeCell ref="AP17:AR17"/>
    <mergeCell ref="B16:F16"/>
    <mergeCell ref="G16:I16"/>
    <mergeCell ref="J16:P16"/>
    <mergeCell ref="Q16:T16"/>
    <mergeCell ref="U16:X16"/>
    <mergeCell ref="Y16:AB16"/>
    <mergeCell ref="AC16:AG16"/>
    <mergeCell ref="AK16:AO16"/>
    <mergeCell ref="AP16:AR16"/>
    <mergeCell ref="AS14:AY14"/>
    <mergeCell ref="AZ14:BC14"/>
    <mergeCell ref="BD14:BG14"/>
    <mergeCell ref="BH14:BK14"/>
    <mergeCell ref="BL14:BP14"/>
    <mergeCell ref="B15:F15"/>
    <mergeCell ref="G15:I15"/>
    <mergeCell ref="J15:P15"/>
    <mergeCell ref="Q15:T15"/>
    <mergeCell ref="U15:X15"/>
    <mergeCell ref="Y15:AB15"/>
    <mergeCell ref="AC15:AG15"/>
    <mergeCell ref="AK15:BG15"/>
    <mergeCell ref="BH15:BK15"/>
    <mergeCell ref="BL15:BP15"/>
    <mergeCell ref="B14:F14"/>
    <mergeCell ref="G14:I14"/>
    <mergeCell ref="J14:P14"/>
    <mergeCell ref="Q14:T14"/>
    <mergeCell ref="U14:X14"/>
    <mergeCell ref="Y14:AB14"/>
    <mergeCell ref="AC14:AG14"/>
    <mergeCell ref="AK14:AO14"/>
    <mergeCell ref="AP14:AR14"/>
    <mergeCell ref="AS13:AY13"/>
    <mergeCell ref="AZ13:BC13"/>
    <mergeCell ref="BD13:BG13"/>
    <mergeCell ref="BH13:BK13"/>
    <mergeCell ref="BL13:BP13"/>
    <mergeCell ref="B12:F12"/>
    <mergeCell ref="G12:I12"/>
    <mergeCell ref="J12:P12"/>
    <mergeCell ref="Q12:T12"/>
    <mergeCell ref="U12:X12"/>
    <mergeCell ref="B13:F13"/>
    <mergeCell ref="G13:I13"/>
    <mergeCell ref="J13:P13"/>
    <mergeCell ref="Q13:T13"/>
    <mergeCell ref="U13:X13"/>
    <mergeCell ref="Y13:AB13"/>
    <mergeCell ref="AC13:AG13"/>
    <mergeCell ref="AK13:AO13"/>
    <mergeCell ref="AP13:AR13"/>
    <mergeCell ref="Y12:AB12"/>
    <mergeCell ref="AC12:AG12"/>
    <mergeCell ref="AK12:AO12"/>
    <mergeCell ref="AP12:AR12"/>
    <mergeCell ref="AS12:AY12"/>
    <mergeCell ref="AS10:AY10"/>
    <mergeCell ref="AZ10:BC10"/>
    <mergeCell ref="BD10:BG10"/>
    <mergeCell ref="BH10:BK10"/>
    <mergeCell ref="BL10:BP10"/>
    <mergeCell ref="AS11:AY11"/>
    <mergeCell ref="AZ11:BC11"/>
    <mergeCell ref="BD11:BG11"/>
    <mergeCell ref="BH11:BK11"/>
    <mergeCell ref="BL11:BP11"/>
    <mergeCell ref="AZ12:BC12"/>
    <mergeCell ref="BD12:BG12"/>
    <mergeCell ref="BH12:BK12"/>
    <mergeCell ref="BL12:BP12"/>
    <mergeCell ref="B11:F11"/>
    <mergeCell ref="G11:I11"/>
    <mergeCell ref="J11:P11"/>
    <mergeCell ref="Q11:T11"/>
    <mergeCell ref="U11:X11"/>
    <mergeCell ref="Y11:AB11"/>
    <mergeCell ref="AC11:AG11"/>
    <mergeCell ref="AK11:AO11"/>
    <mergeCell ref="AP11:AR11"/>
    <mergeCell ref="B10:F10"/>
    <mergeCell ref="G10:I10"/>
    <mergeCell ref="J10:P10"/>
    <mergeCell ref="Q10:T10"/>
    <mergeCell ref="U10:X10"/>
    <mergeCell ref="Y10:AB10"/>
    <mergeCell ref="AC10:AG10"/>
    <mergeCell ref="AK10:AO10"/>
    <mergeCell ref="AP10:AR10"/>
    <mergeCell ref="AS9:AY9"/>
    <mergeCell ref="AZ9:BC9"/>
    <mergeCell ref="BD9:BG9"/>
    <mergeCell ref="BH9:BK9"/>
    <mergeCell ref="BL9:BP9"/>
    <mergeCell ref="B8:F8"/>
    <mergeCell ref="G8:I8"/>
    <mergeCell ref="J8:P8"/>
    <mergeCell ref="Q8:T8"/>
    <mergeCell ref="U8:X8"/>
    <mergeCell ref="B9:F9"/>
    <mergeCell ref="G9:I9"/>
    <mergeCell ref="J9:P9"/>
    <mergeCell ref="Q9:T9"/>
    <mergeCell ref="U9:X9"/>
    <mergeCell ref="Y9:AB9"/>
    <mergeCell ref="AC9:AG9"/>
    <mergeCell ref="AK9:AO9"/>
    <mergeCell ref="AP9:AR9"/>
    <mergeCell ref="Y8:AB8"/>
    <mergeCell ref="AC8:AG8"/>
    <mergeCell ref="AK8:AO8"/>
    <mergeCell ref="AP8:AR8"/>
    <mergeCell ref="AS8:AY8"/>
    <mergeCell ref="AS6:AY6"/>
    <mergeCell ref="AZ6:BC6"/>
    <mergeCell ref="BD6:BG6"/>
    <mergeCell ref="BH6:BK6"/>
    <mergeCell ref="BL6:BP6"/>
    <mergeCell ref="AS7:AY7"/>
    <mergeCell ref="AZ7:BC7"/>
    <mergeCell ref="BD7:BG7"/>
    <mergeCell ref="BH7:BK7"/>
    <mergeCell ref="BL7:BP7"/>
    <mergeCell ref="AZ8:BC8"/>
    <mergeCell ref="BD8:BG8"/>
    <mergeCell ref="BH8:BK8"/>
    <mergeCell ref="BL8:BP8"/>
    <mergeCell ref="B7:F7"/>
    <mergeCell ref="G7:I7"/>
    <mergeCell ref="J7:P7"/>
    <mergeCell ref="Q7:T7"/>
    <mergeCell ref="U7:X7"/>
    <mergeCell ref="Y7:AB7"/>
    <mergeCell ref="AC7:AG7"/>
    <mergeCell ref="AK7:AO7"/>
    <mergeCell ref="AP7:AR7"/>
    <mergeCell ref="B6:F6"/>
    <mergeCell ref="G6:I6"/>
    <mergeCell ref="J6:P6"/>
    <mergeCell ref="Q6:T6"/>
    <mergeCell ref="U6:X6"/>
    <mergeCell ref="Y6:AB6"/>
    <mergeCell ref="AC6:AG6"/>
    <mergeCell ref="AK6:AO6"/>
    <mergeCell ref="AP6:AR6"/>
    <mergeCell ref="BH2:BK4"/>
    <mergeCell ref="BL2:BP4"/>
    <mergeCell ref="B5:X5"/>
    <mergeCell ref="Y5:AB5"/>
    <mergeCell ref="AC5:AG5"/>
    <mergeCell ref="AK5:BG5"/>
    <mergeCell ref="BH5:BK5"/>
    <mergeCell ref="BL5:BP5"/>
    <mergeCell ref="AC2:AG4"/>
    <mergeCell ref="AK2:AO4"/>
    <mergeCell ref="AP2:AR4"/>
    <mergeCell ref="AS2:AY4"/>
    <mergeCell ref="AZ2:BC4"/>
    <mergeCell ref="BD2:BG4"/>
    <mergeCell ref="B2:F4"/>
    <mergeCell ref="G2:I4"/>
    <mergeCell ref="J2:P4"/>
    <mergeCell ref="Q2:T4"/>
    <mergeCell ref="U2:X4"/>
    <mergeCell ref="Y2:AB4"/>
  </mergeCells>
  <pageMargins left="0.41666666666666669" right="0.33333333333333331" top="1.6858974358974359" bottom="0.75" header="0.3" footer="0.3"/>
  <pageSetup paperSize="9" scale="97" orientation="portrait" r:id="rId1"/>
  <headerFooter>
    <oddHeader xml:space="preserve">&amp;L&amp;G&amp;C
&amp;"Times New Roman,Kalın"&amp;12ENERJİ VERİMLİLİĞİ VE ÇEVRE DAİRESİ BAŞKANLIĞI&amp;11
&amp;10&amp;K02-045YAKITLARIN TEP DÖNÜŞÜMÜ TABLOSU ve BİRİM ÇEVİRİCİ&amp;11&amp;K01+000
</oddHeader>
    <oddFooter>&amp;L&amp;"Times New Roman,Kalın"&amp;8
Bilgi İçin : 
Telefon :  (0312) 212 64 20 - 6100
e-Posta : portal.bilgi@enerji.gov.tr</oddFooter>
  </headerFooter>
  <colBreaks count="1" manualBreakCount="1">
    <brk id="35" max="46"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A03B-AEB8-48CB-A4EC-0E9B8031947D}">
  <sheetPr>
    <tabColor rgb="FFFFFF00"/>
  </sheetPr>
  <dimension ref="A1:BS47"/>
  <sheetViews>
    <sheetView showGridLines="0" showRowColHeaders="0" showRuler="0" view="pageBreakPreview" zoomScaleNormal="100" zoomScaleSheetLayoutView="100" workbookViewId="0">
      <selection activeCell="G30" sqref="G30:I30"/>
    </sheetView>
  </sheetViews>
  <sheetFormatPr defaultColWidth="2.7109375" defaultRowHeight="15" x14ac:dyDescent="0.25"/>
  <cols>
    <col min="1" max="16384" width="2.7109375" style="22"/>
  </cols>
  <sheetData>
    <row r="1" spans="2:68" ht="15.75" thickBot="1" x14ac:dyDescent="0.3"/>
    <row r="2" spans="2:68" ht="14.45" customHeight="1" x14ac:dyDescent="0.25">
      <c r="B2" s="61" t="s">
        <v>9</v>
      </c>
      <c r="C2" s="62"/>
      <c r="D2" s="62"/>
      <c r="E2" s="62"/>
      <c r="F2" s="63"/>
      <c r="G2" s="61" t="s">
        <v>10</v>
      </c>
      <c r="H2" s="62"/>
      <c r="I2" s="63"/>
      <c r="J2" s="77" t="s">
        <v>11</v>
      </c>
      <c r="K2" s="78"/>
      <c r="L2" s="78"/>
      <c r="M2" s="78"/>
      <c r="N2" s="78"/>
      <c r="O2" s="78"/>
      <c r="P2" s="79"/>
      <c r="Q2" s="61" t="s">
        <v>12</v>
      </c>
      <c r="R2" s="62"/>
      <c r="S2" s="62"/>
      <c r="T2" s="63"/>
      <c r="U2" s="61" t="s">
        <v>13</v>
      </c>
      <c r="V2" s="62"/>
      <c r="W2" s="62"/>
      <c r="X2" s="63"/>
      <c r="Y2" s="61" t="s">
        <v>14</v>
      </c>
      <c r="Z2" s="62"/>
      <c r="AA2" s="62"/>
      <c r="AB2" s="63"/>
      <c r="AC2" s="61" t="s">
        <v>15</v>
      </c>
      <c r="AD2" s="62"/>
      <c r="AE2" s="62"/>
      <c r="AF2" s="62"/>
      <c r="AG2" s="63"/>
      <c r="AK2" s="61" t="s">
        <v>9</v>
      </c>
      <c r="AL2" s="62"/>
      <c r="AM2" s="62"/>
      <c r="AN2" s="62"/>
      <c r="AO2" s="63"/>
      <c r="AP2" s="61" t="s">
        <v>10</v>
      </c>
      <c r="AQ2" s="62"/>
      <c r="AR2" s="63"/>
      <c r="AS2" s="77" t="s">
        <v>11</v>
      </c>
      <c r="AT2" s="78"/>
      <c r="AU2" s="78"/>
      <c r="AV2" s="78"/>
      <c r="AW2" s="78"/>
      <c r="AX2" s="78"/>
      <c r="AY2" s="79"/>
      <c r="AZ2" s="61" t="s">
        <v>12</v>
      </c>
      <c r="BA2" s="62"/>
      <c r="BB2" s="62"/>
      <c r="BC2" s="63"/>
      <c r="BD2" s="61" t="s">
        <v>13</v>
      </c>
      <c r="BE2" s="62"/>
      <c r="BF2" s="62"/>
      <c r="BG2" s="63"/>
      <c r="BH2" s="61" t="s">
        <v>14</v>
      </c>
      <c r="BI2" s="62"/>
      <c r="BJ2" s="62"/>
      <c r="BK2" s="63"/>
      <c r="BL2" s="61" t="s">
        <v>15</v>
      </c>
      <c r="BM2" s="62"/>
      <c r="BN2" s="62"/>
      <c r="BO2" s="62"/>
      <c r="BP2" s="63"/>
    </row>
    <row r="3" spans="2:68" x14ac:dyDescent="0.25">
      <c r="B3" s="64"/>
      <c r="C3" s="65"/>
      <c r="D3" s="65"/>
      <c r="E3" s="65"/>
      <c r="F3" s="66"/>
      <c r="G3" s="64"/>
      <c r="H3" s="65"/>
      <c r="I3" s="66"/>
      <c r="J3" s="80"/>
      <c r="K3" s="81"/>
      <c r="L3" s="81"/>
      <c r="M3" s="81"/>
      <c r="N3" s="81"/>
      <c r="O3" s="81"/>
      <c r="P3" s="82"/>
      <c r="Q3" s="64"/>
      <c r="R3" s="65"/>
      <c r="S3" s="65"/>
      <c r="T3" s="66"/>
      <c r="U3" s="64"/>
      <c r="V3" s="65"/>
      <c r="W3" s="65"/>
      <c r="X3" s="66"/>
      <c r="Y3" s="64"/>
      <c r="Z3" s="65"/>
      <c r="AA3" s="65"/>
      <c r="AB3" s="66"/>
      <c r="AC3" s="64"/>
      <c r="AD3" s="65"/>
      <c r="AE3" s="65"/>
      <c r="AF3" s="65"/>
      <c r="AG3" s="66"/>
      <c r="AK3" s="64"/>
      <c r="AL3" s="65"/>
      <c r="AM3" s="65"/>
      <c r="AN3" s="65"/>
      <c r="AO3" s="66"/>
      <c r="AP3" s="64"/>
      <c r="AQ3" s="65"/>
      <c r="AR3" s="66"/>
      <c r="AS3" s="80"/>
      <c r="AT3" s="81"/>
      <c r="AU3" s="81"/>
      <c r="AV3" s="81"/>
      <c r="AW3" s="81"/>
      <c r="AX3" s="81"/>
      <c r="AY3" s="82"/>
      <c r="AZ3" s="64"/>
      <c r="BA3" s="65"/>
      <c r="BB3" s="65"/>
      <c r="BC3" s="66"/>
      <c r="BD3" s="64"/>
      <c r="BE3" s="65"/>
      <c r="BF3" s="65"/>
      <c r="BG3" s="66"/>
      <c r="BH3" s="64"/>
      <c r="BI3" s="65"/>
      <c r="BJ3" s="65"/>
      <c r="BK3" s="66"/>
      <c r="BL3" s="64"/>
      <c r="BM3" s="65"/>
      <c r="BN3" s="65"/>
      <c r="BO3" s="65"/>
      <c r="BP3" s="66"/>
    </row>
    <row r="4" spans="2:68" ht="15.75" thickBot="1" x14ac:dyDescent="0.3">
      <c r="B4" s="67"/>
      <c r="C4" s="68"/>
      <c r="D4" s="68"/>
      <c r="E4" s="68"/>
      <c r="F4" s="69"/>
      <c r="G4" s="67"/>
      <c r="H4" s="68"/>
      <c r="I4" s="69"/>
      <c r="J4" s="83"/>
      <c r="K4" s="84"/>
      <c r="L4" s="84"/>
      <c r="M4" s="84"/>
      <c r="N4" s="84"/>
      <c r="O4" s="84"/>
      <c r="P4" s="85"/>
      <c r="Q4" s="67"/>
      <c r="R4" s="68"/>
      <c r="S4" s="68"/>
      <c r="T4" s="69"/>
      <c r="U4" s="67"/>
      <c r="V4" s="68"/>
      <c r="W4" s="68"/>
      <c r="X4" s="69"/>
      <c r="Y4" s="67"/>
      <c r="Z4" s="68"/>
      <c r="AA4" s="68"/>
      <c r="AB4" s="69"/>
      <c r="AC4" s="67"/>
      <c r="AD4" s="68"/>
      <c r="AE4" s="68"/>
      <c r="AF4" s="68"/>
      <c r="AG4" s="69"/>
      <c r="AK4" s="67"/>
      <c r="AL4" s="68"/>
      <c r="AM4" s="68"/>
      <c r="AN4" s="68"/>
      <c r="AO4" s="69"/>
      <c r="AP4" s="67"/>
      <c r="AQ4" s="68"/>
      <c r="AR4" s="69"/>
      <c r="AS4" s="83"/>
      <c r="AT4" s="84"/>
      <c r="AU4" s="84"/>
      <c r="AV4" s="84"/>
      <c r="AW4" s="84"/>
      <c r="AX4" s="84"/>
      <c r="AY4" s="85"/>
      <c r="AZ4" s="67"/>
      <c r="BA4" s="68"/>
      <c r="BB4" s="68"/>
      <c r="BC4" s="69"/>
      <c r="BD4" s="67"/>
      <c r="BE4" s="68"/>
      <c r="BF4" s="68"/>
      <c r="BG4" s="69"/>
      <c r="BH4" s="67"/>
      <c r="BI4" s="68"/>
      <c r="BJ4" s="68"/>
      <c r="BK4" s="69"/>
      <c r="BL4" s="67"/>
      <c r="BM4" s="68"/>
      <c r="BN4" s="68"/>
      <c r="BO4" s="68"/>
      <c r="BP4" s="69"/>
    </row>
    <row r="5" spans="2:68" ht="15.75" thickBot="1" x14ac:dyDescent="0.3">
      <c r="B5" s="70" t="s">
        <v>16</v>
      </c>
      <c r="C5" s="71"/>
      <c r="D5" s="71"/>
      <c r="E5" s="71"/>
      <c r="F5" s="71"/>
      <c r="G5" s="71"/>
      <c r="H5" s="71"/>
      <c r="I5" s="71"/>
      <c r="J5" s="71"/>
      <c r="K5" s="71"/>
      <c r="L5" s="71"/>
      <c r="M5" s="71"/>
      <c r="N5" s="71"/>
      <c r="O5" s="71"/>
      <c r="P5" s="71"/>
      <c r="Q5" s="71"/>
      <c r="R5" s="71"/>
      <c r="S5" s="71"/>
      <c r="T5" s="71"/>
      <c r="U5" s="71"/>
      <c r="V5" s="71"/>
      <c r="W5" s="71"/>
      <c r="X5" s="71"/>
      <c r="Y5" s="72" t="s">
        <v>17</v>
      </c>
      <c r="Z5" s="72"/>
      <c r="AA5" s="72"/>
      <c r="AB5" s="72"/>
      <c r="AC5" s="73">
        <f>SUM(AC6:AG25)</f>
        <v>0</v>
      </c>
      <c r="AD5" s="74"/>
      <c r="AE5" s="74"/>
      <c r="AF5" s="74"/>
      <c r="AG5" s="75"/>
      <c r="AK5" s="70" t="s">
        <v>18</v>
      </c>
      <c r="AL5" s="71"/>
      <c r="AM5" s="71"/>
      <c r="AN5" s="71"/>
      <c r="AO5" s="71"/>
      <c r="AP5" s="71"/>
      <c r="AQ5" s="71"/>
      <c r="AR5" s="71"/>
      <c r="AS5" s="71"/>
      <c r="AT5" s="71"/>
      <c r="AU5" s="71"/>
      <c r="AV5" s="71"/>
      <c r="AW5" s="71"/>
      <c r="AX5" s="71"/>
      <c r="AY5" s="71"/>
      <c r="AZ5" s="71"/>
      <c r="BA5" s="71"/>
      <c r="BB5" s="71"/>
      <c r="BC5" s="71"/>
      <c r="BD5" s="71"/>
      <c r="BE5" s="71"/>
      <c r="BF5" s="71"/>
      <c r="BG5" s="71"/>
      <c r="BH5" s="72" t="s">
        <v>17</v>
      </c>
      <c r="BI5" s="72"/>
      <c r="BJ5" s="72"/>
      <c r="BK5" s="76"/>
      <c r="BL5" s="73">
        <f>SUM(BL6:BP14)</f>
        <v>0</v>
      </c>
      <c r="BM5" s="74"/>
      <c r="BN5" s="74"/>
      <c r="BO5" s="74"/>
      <c r="BP5" s="75"/>
    </row>
    <row r="6" spans="2:68" x14ac:dyDescent="0.25">
      <c r="B6" s="86"/>
      <c r="C6" s="87"/>
      <c r="D6" s="87"/>
      <c r="E6" s="87"/>
      <c r="F6" s="88"/>
      <c r="G6" s="89" t="s">
        <v>19</v>
      </c>
      <c r="H6" s="90"/>
      <c r="I6" s="90"/>
      <c r="J6" s="90" t="s">
        <v>20</v>
      </c>
      <c r="K6" s="90"/>
      <c r="L6" s="90"/>
      <c r="M6" s="90"/>
      <c r="N6" s="90"/>
      <c r="O6" s="90"/>
      <c r="P6" s="90"/>
      <c r="Q6" s="91" t="s">
        <v>21</v>
      </c>
      <c r="R6" s="92"/>
      <c r="S6" s="92"/>
      <c r="T6" s="93"/>
      <c r="U6" s="94">
        <v>6100000</v>
      </c>
      <c r="V6" s="95"/>
      <c r="W6" s="95"/>
      <c r="X6" s="96"/>
      <c r="Y6" s="97">
        <v>0.61</v>
      </c>
      <c r="Z6" s="97"/>
      <c r="AA6" s="97"/>
      <c r="AB6" s="97"/>
      <c r="AC6" s="98">
        <f t="shared" ref="AC6:AC25" si="0">Y6*B6</f>
        <v>0</v>
      </c>
      <c r="AD6" s="98"/>
      <c r="AE6" s="98"/>
      <c r="AF6" s="98"/>
      <c r="AG6" s="99"/>
      <c r="AK6" s="100"/>
      <c r="AL6" s="101"/>
      <c r="AM6" s="101"/>
      <c r="AN6" s="101"/>
      <c r="AO6" s="102"/>
      <c r="AP6" s="103" t="s">
        <v>603</v>
      </c>
      <c r="AQ6" s="104"/>
      <c r="AR6" s="105"/>
      <c r="AS6" s="132" t="s">
        <v>22</v>
      </c>
      <c r="AT6" s="104"/>
      <c r="AU6" s="104"/>
      <c r="AV6" s="104"/>
      <c r="AW6" s="104"/>
      <c r="AX6" s="104"/>
      <c r="AY6" s="105"/>
      <c r="AZ6" s="91" t="s">
        <v>604</v>
      </c>
      <c r="BA6" s="92"/>
      <c r="BB6" s="92"/>
      <c r="BC6" s="92"/>
      <c r="BD6" s="94">
        <v>8250</v>
      </c>
      <c r="BE6" s="95"/>
      <c r="BF6" s="95"/>
      <c r="BG6" s="96"/>
      <c r="BH6" s="133">
        <v>8.25E-4</v>
      </c>
      <c r="BI6" s="134"/>
      <c r="BJ6" s="134"/>
      <c r="BK6" s="135"/>
      <c r="BL6" s="136">
        <f t="shared" ref="BL6:BL14" si="1">BH6*AK6</f>
        <v>0</v>
      </c>
      <c r="BM6" s="137"/>
      <c r="BN6" s="137"/>
      <c r="BO6" s="137"/>
      <c r="BP6" s="138"/>
    </row>
    <row r="7" spans="2:68" x14ac:dyDescent="0.25">
      <c r="B7" s="118"/>
      <c r="C7" s="119"/>
      <c r="D7" s="119"/>
      <c r="E7" s="119"/>
      <c r="F7" s="120"/>
      <c r="G7" s="121" t="s">
        <v>19</v>
      </c>
      <c r="H7" s="122"/>
      <c r="I7" s="122"/>
      <c r="J7" s="122" t="s">
        <v>23</v>
      </c>
      <c r="K7" s="122"/>
      <c r="L7" s="122"/>
      <c r="M7" s="122"/>
      <c r="N7" s="122"/>
      <c r="O7" s="122"/>
      <c r="P7" s="122"/>
      <c r="Q7" s="106" t="s">
        <v>21</v>
      </c>
      <c r="R7" s="107"/>
      <c r="S7" s="107"/>
      <c r="T7" s="108"/>
      <c r="U7" s="109">
        <v>6900000</v>
      </c>
      <c r="V7" s="110"/>
      <c r="W7" s="110"/>
      <c r="X7" s="111"/>
      <c r="Y7" s="123">
        <v>0.69</v>
      </c>
      <c r="Z7" s="123"/>
      <c r="AA7" s="123"/>
      <c r="AB7" s="123"/>
      <c r="AC7" s="124">
        <f t="shared" si="0"/>
        <v>0</v>
      </c>
      <c r="AD7" s="124"/>
      <c r="AE7" s="124"/>
      <c r="AF7" s="124"/>
      <c r="AG7" s="125"/>
      <c r="AK7" s="126"/>
      <c r="AL7" s="127"/>
      <c r="AM7" s="127"/>
      <c r="AN7" s="127"/>
      <c r="AO7" s="128"/>
      <c r="AP7" s="129" t="s">
        <v>24</v>
      </c>
      <c r="AQ7" s="130"/>
      <c r="AR7" s="131"/>
      <c r="AS7" s="139" t="s">
        <v>25</v>
      </c>
      <c r="AT7" s="130"/>
      <c r="AU7" s="130"/>
      <c r="AV7" s="130"/>
      <c r="AW7" s="130"/>
      <c r="AX7" s="130"/>
      <c r="AY7" s="131"/>
      <c r="AZ7" s="106" t="s">
        <v>605</v>
      </c>
      <c r="BA7" s="107"/>
      <c r="BB7" s="107"/>
      <c r="BC7" s="107"/>
      <c r="BD7" s="109">
        <v>4028</v>
      </c>
      <c r="BE7" s="110"/>
      <c r="BF7" s="110"/>
      <c r="BG7" s="111"/>
      <c r="BH7" s="112">
        <v>4.0279999999999998E-4</v>
      </c>
      <c r="BI7" s="113"/>
      <c r="BJ7" s="113"/>
      <c r="BK7" s="114"/>
      <c r="BL7" s="115">
        <f t="shared" si="1"/>
        <v>0</v>
      </c>
      <c r="BM7" s="116"/>
      <c r="BN7" s="116"/>
      <c r="BO7" s="116"/>
      <c r="BP7" s="117"/>
    </row>
    <row r="8" spans="2:68" x14ac:dyDescent="0.25">
      <c r="B8" s="118"/>
      <c r="C8" s="119"/>
      <c r="D8" s="119"/>
      <c r="E8" s="119"/>
      <c r="F8" s="120"/>
      <c r="G8" s="121" t="s">
        <v>19</v>
      </c>
      <c r="H8" s="122"/>
      <c r="I8" s="122"/>
      <c r="J8" s="122" t="s">
        <v>26</v>
      </c>
      <c r="K8" s="122"/>
      <c r="L8" s="122"/>
      <c r="M8" s="122"/>
      <c r="N8" s="122"/>
      <c r="O8" s="122"/>
      <c r="P8" s="122"/>
      <c r="Q8" s="106" t="s">
        <v>21</v>
      </c>
      <c r="R8" s="107"/>
      <c r="S8" s="107"/>
      <c r="T8" s="108"/>
      <c r="U8" s="109">
        <v>7200000</v>
      </c>
      <c r="V8" s="110"/>
      <c r="W8" s="110"/>
      <c r="X8" s="111"/>
      <c r="Y8" s="123">
        <v>0.72</v>
      </c>
      <c r="Z8" s="123"/>
      <c r="AA8" s="123"/>
      <c r="AB8" s="123"/>
      <c r="AC8" s="124">
        <f t="shared" si="0"/>
        <v>0</v>
      </c>
      <c r="AD8" s="124"/>
      <c r="AE8" s="124"/>
      <c r="AF8" s="124"/>
      <c r="AG8" s="125"/>
      <c r="AK8" s="126"/>
      <c r="AL8" s="127"/>
      <c r="AM8" s="127"/>
      <c r="AN8" s="127"/>
      <c r="AO8" s="128"/>
      <c r="AP8" s="129" t="s">
        <v>24</v>
      </c>
      <c r="AQ8" s="130"/>
      <c r="AR8" s="131"/>
      <c r="AS8" s="139" t="s">
        <v>27</v>
      </c>
      <c r="AT8" s="130"/>
      <c r="AU8" s="130"/>
      <c r="AV8" s="130"/>
      <c r="AW8" s="130"/>
      <c r="AX8" s="130"/>
      <c r="AY8" s="131"/>
      <c r="AZ8" s="106" t="s">
        <v>28</v>
      </c>
      <c r="BA8" s="107"/>
      <c r="BB8" s="107"/>
      <c r="BC8" s="108"/>
      <c r="BD8" s="109">
        <v>690</v>
      </c>
      <c r="BE8" s="110"/>
      <c r="BF8" s="110"/>
      <c r="BG8" s="111"/>
      <c r="BH8" s="112">
        <v>6.8999999999999997E-5</v>
      </c>
      <c r="BI8" s="113"/>
      <c r="BJ8" s="113"/>
      <c r="BK8" s="114"/>
      <c r="BL8" s="115">
        <f t="shared" si="1"/>
        <v>0</v>
      </c>
      <c r="BM8" s="116"/>
      <c r="BN8" s="116"/>
      <c r="BO8" s="116"/>
      <c r="BP8" s="117"/>
    </row>
    <row r="9" spans="2:68" x14ac:dyDescent="0.25">
      <c r="B9" s="118"/>
      <c r="C9" s="119"/>
      <c r="D9" s="119"/>
      <c r="E9" s="119"/>
      <c r="F9" s="120"/>
      <c r="G9" s="121" t="s">
        <v>19</v>
      </c>
      <c r="H9" s="122"/>
      <c r="I9" s="122"/>
      <c r="J9" s="122" t="s">
        <v>29</v>
      </c>
      <c r="K9" s="122"/>
      <c r="L9" s="122"/>
      <c r="M9" s="122"/>
      <c r="N9" s="122"/>
      <c r="O9" s="122"/>
      <c r="P9" s="122"/>
      <c r="Q9" s="106" t="s">
        <v>21</v>
      </c>
      <c r="R9" s="107"/>
      <c r="S9" s="107"/>
      <c r="T9" s="108"/>
      <c r="U9" s="109">
        <v>5000000</v>
      </c>
      <c r="V9" s="110"/>
      <c r="W9" s="110"/>
      <c r="X9" s="111"/>
      <c r="Y9" s="123">
        <v>0.5</v>
      </c>
      <c r="Z9" s="123"/>
      <c r="AA9" s="123"/>
      <c r="AB9" s="123"/>
      <c r="AC9" s="124">
        <f t="shared" si="0"/>
        <v>0</v>
      </c>
      <c r="AD9" s="124"/>
      <c r="AE9" s="124"/>
      <c r="AF9" s="124"/>
      <c r="AG9" s="125"/>
      <c r="AK9" s="126"/>
      <c r="AL9" s="127"/>
      <c r="AM9" s="127"/>
      <c r="AN9" s="127"/>
      <c r="AO9" s="128"/>
      <c r="AP9" s="129" t="s">
        <v>24</v>
      </c>
      <c r="AQ9" s="130"/>
      <c r="AR9" s="131"/>
      <c r="AS9" s="139" t="s">
        <v>30</v>
      </c>
      <c r="AT9" s="130"/>
      <c r="AU9" s="130"/>
      <c r="AV9" s="130"/>
      <c r="AW9" s="130"/>
      <c r="AX9" s="130"/>
      <c r="AY9" s="131"/>
      <c r="AZ9" s="106" t="s">
        <v>606</v>
      </c>
      <c r="BA9" s="107"/>
      <c r="BB9" s="107"/>
      <c r="BC9" s="108"/>
      <c r="BD9" s="109">
        <v>1500</v>
      </c>
      <c r="BE9" s="110"/>
      <c r="BF9" s="110"/>
      <c r="BG9" s="111"/>
      <c r="BH9" s="112">
        <v>1.4999999999999999E-4</v>
      </c>
      <c r="BI9" s="113"/>
      <c r="BJ9" s="113"/>
      <c r="BK9" s="114"/>
      <c r="BL9" s="115">
        <f t="shared" si="1"/>
        <v>0</v>
      </c>
      <c r="BM9" s="116"/>
      <c r="BN9" s="116"/>
      <c r="BO9" s="116"/>
      <c r="BP9" s="117"/>
    </row>
    <row r="10" spans="2:68" x14ac:dyDescent="0.25">
      <c r="B10" s="118"/>
      <c r="C10" s="119"/>
      <c r="D10" s="119"/>
      <c r="E10" s="119"/>
      <c r="F10" s="120"/>
      <c r="G10" s="121" t="s">
        <v>19</v>
      </c>
      <c r="H10" s="122"/>
      <c r="I10" s="122"/>
      <c r="J10" s="122" t="s">
        <v>31</v>
      </c>
      <c r="K10" s="122"/>
      <c r="L10" s="122"/>
      <c r="M10" s="122"/>
      <c r="N10" s="122"/>
      <c r="O10" s="122"/>
      <c r="P10" s="122"/>
      <c r="Q10" s="106" t="s">
        <v>21</v>
      </c>
      <c r="R10" s="107"/>
      <c r="S10" s="107"/>
      <c r="T10" s="108"/>
      <c r="U10" s="109">
        <v>3000000</v>
      </c>
      <c r="V10" s="110"/>
      <c r="W10" s="110"/>
      <c r="X10" s="111"/>
      <c r="Y10" s="123">
        <v>0.3</v>
      </c>
      <c r="Z10" s="123"/>
      <c r="AA10" s="123"/>
      <c r="AB10" s="123"/>
      <c r="AC10" s="124">
        <f t="shared" si="0"/>
        <v>0</v>
      </c>
      <c r="AD10" s="124"/>
      <c r="AE10" s="124"/>
      <c r="AF10" s="124"/>
      <c r="AG10" s="125"/>
      <c r="AK10" s="126"/>
      <c r="AL10" s="127"/>
      <c r="AM10" s="127"/>
      <c r="AN10" s="127"/>
      <c r="AO10" s="128"/>
      <c r="AP10" s="129" t="s">
        <v>24</v>
      </c>
      <c r="AQ10" s="130"/>
      <c r="AR10" s="131"/>
      <c r="AS10" s="139" t="s">
        <v>32</v>
      </c>
      <c r="AT10" s="130"/>
      <c r="AU10" s="130"/>
      <c r="AV10" s="130"/>
      <c r="AW10" s="130"/>
      <c r="AX10" s="130"/>
      <c r="AY10" s="131"/>
      <c r="AZ10" s="106" t="s">
        <v>607</v>
      </c>
      <c r="BA10" s="107"/>
      <c r="BB10" s="107"/>
      <c r="BC10" s="108"/>
      <c r="BD10" s="109">
        <v>8783</v>
      </c>
      <c r="BE10" s="110"/>
      <c r="BF10" s="110"/>
      <c r="BG10" s="111"/>
      <c r="BH10" s="112">
        <v>8.7830000000000004E-4</v>
      </c>
      <c r="BI10" s="113"/>
      <c r="BJ10" s="113"/>
      <c r="BK10" s="114"/>
      <c r="BL10" s="115">
        <f t="shared" si="1"/>
        <v>0</v>
      </c>
      <c r="BM10" s="116"/>
      <c r="BN10" s="116"/>
      <c r="BO10" s="116"/>
      <c r="BP10" s="117"/>
    </row>
    <row r="11" spans="2:68" x14ac:dyDescent="0.25">
      <c r="B11" s="118"/>
      <c r="C11" s="119"/>
      <c r="D11" s="119"/>
      <c r="E11" s="119"/>
      <c r="F11" s="120"/>
      <c r="G11" s="121" t="s">
        <v>19</v>
      </c>
      <c r="H11" s="122"/>
      <c r="I11" s="122"/>
      <c r="J11" s="122" t="s">
        <v>33</v>
      </c>
      <c r="K11" s="122"/>
      <c r="L11" s="122"/>
      <c r="M11" s="122"/>
      <c r="N11" s="122"/>
      <c r="O11" s="122"/>
      <c r="P11" s="122"/>
      <c r="Q11" s="106" t="s">
        <v>21</v>
      </c>
      <c r="R11" s="107"/>
      <c r="S11" s="107"/>
      <c r="T11" s="108"/>
      <c r="U11" s="109">
        <v>2000000</v>
      </c>
      <c r="V11" s="110"/>
      <c r="W11" s="110"/>
      <c r="X11" s="111"/>
      <c r="Y11" s="123">
        <v>0.2</v>
      </c>
      <c r="Z11" s="123"/>
      <c r="AA11" s="123"/>
      <c r="AB11" s="123"/>
      <c r="AC11" s="124">
        <f t="shared" si="0"/>
        <v>0</v>
      </c>
      <c r="AD11" s="124"/>
      <c r="AE11" s="124"/>
      <c r="AF11" s="124"/>
      <c r="AG11" s="125"/>
      <c r="AK11" s="126"/>
      <c r="AL11" s="127"/>
      <c r="AM11" s="127"/>
      <c r="AN11" s="127"/>
      <c r="AO11" s="128"/>
      <c r="AP11" s="129" t="s">
        <v>24</v>
      </c>
      <c r="AQ11" s="130"/>
      <c r="AR11" s="131"/>
      <c r="AS11" s="139" t="s">
        <v>34</v>
      </c>
      <c r="AT11" s="130"/>
      <c r="AU11" s="130"/>
      <c r="AV11" s="130"/>
      <c r="AW11" s="130"/>
      <c r="AX11" s="130"/>
      <c r="AY11" s="131"/>
      <c r="AZ11" s="106" t="s">
        <v>608</v>
      </c>
      <c r="BA11" s="107"/>
      <c r="BB11" s="107"/>
      <c r="BC11" s="108"/>
      <c r="BD11" s="109">
        <v>14230</v>
      </c>
      <c r="BE11" s="110"/>
      <c r="BF11" s="110"/>
      <c r="BG11" s="111"/>
      <c r="BH11" s="112">
        <v>1.423E-3</v>
      </c>
      <c r="BI11" s="113"/>
      <c r="BJ11" s="113"/>
      <c r="BK11" s="114"/>
      <c r="BL11" s="115">
        <f t="shared" si="1"/>
        <v>0</v>
      </c>
      <c r="BM11" s="116"/>
      <c r="BN11" s="116"/>
      <c r="BO11" s="116"/>
      <c r="BP11" s="117"/>
    </row>
    <row r="12" spans="2:68" x14ac:dyDescent="0.25">
      <c r="B12" s="118"/>
      <c r="C12" s="119"/>
      <c r="D12" s="119"/>
      <c r="E12" s="119"/>
      <c r="F12" s="120"/>
      <c r="G12" s="121" t="s">
        <v>19</v>
      </c>
      <c r="H12" s="122"/>
      <c r="I12" s="122"/>
      <c r="J12" s="122" t="s">
        <v>35</v>
      </c>
      <c r="K12" s="122"/>
      <c r="L12" s="122"/>
      <c r="M12" s="122"/>
      <c r="N12" s="122"/>
      <c r="O12" s="122"/>
      <c r="P12" s="122"/>
      <c r="Q12" s="106" t="s">
        <v>21</v>
      </c>
      <c r="R12" s="107"/>
      <c r="S12" s="107"/>
      <c r="T12" s="108"/>
      <c r="U12" s="109">
        <v>1100000</v>
      </c>
      <c r="V12" s="110"/>
      <c r="W12" s="110"/>
      <c r="X12" s="111"/>
      <c r="Y12" s="123">
        <v>0.11</v>
      </c>
      <c r="Z12" s="123"/>
      <c r="AA12" s="123"/>
      <c r="AB12" s="123"/>
      <c r="AC12" s="124">
        <f t="shared" si="0"/>
        <v>0</v>
      </c>
      <c r="AD12" s="124"/>
      <c r="AE12" s="124"/>
      <c r="AF12" s="124"/>
      <c r="AG12" s="125"/>
      <c r="AK12" s="126"/>
      <c r="AL12" s="127"/>
      <c r="AM12" s="127"/>
      <c r="AN12" s="127"/>
      <c r="AO12" s="128"/>
      <c r="AP12" s="129" t="s">
        <v>24</v>
      </c>
      <c r="AQ12" s="130"/>
      <c r="AR12" s="131"/>
      <c r="AS12" s="139" t="s">
        <v>36</v>
      </c>
      <c r="AT12" s="130"/>
      <c r="AU12" s="130"/>
      <c r="AV12" s="130"/>
      <c r="AW12" s="130"/>
      <c r="AX12" s="130"/>
      <c r="AY12" s="131"/>
      <c r="AZ12" s="106" t="s">
        <v>609</v>
      </c>
      <c r="BA12" s="107"/>
      <c r="BB12" s="107"/>
      <c r="BC12" s="108"/>
      <c r="BD12" s="109">
        <v>21200</v>
      </c>
      <c r="BE12" s="110"/>
      <c r="BF12" s="110"/>
      <c r="BG12" s="111"/>
      <c r="BH12" s="112">
        <v>2.1199999999999999E-3</v>
      </c>
      <c r="BI12" s="113"/>
      <c r="BJ12" s="113"/>
      <c r="BK12" s="114"/>
      <c r="BL12" s="115">
        <f t="shared" si="1"/>
        <v>0</v>
      </c>
      <c r="BM12" s="116"/>
      <c r="BN12" s="116"/>
      <c r="BO12" s="116"/>
      <c r="BP12" s="117"/>
    </row>
    <row r="13" spans="2:68" x14ac:dyDescent="0.25">
      <c r="B13" s="118"/>
      <c r="C13" s="119"/>
      <c r="D13" s="119"/>
      <c r="E13" s="119"/>
      <c r="F13" s="120"/>
      <c r="G13" s="121" t="s">
        <v>19</v>
      </c>
      <c r="H13" s="122"/>
      <c r="I13" s="122"/>
      <c r="J13" s="122" t="s">
        <v>37</v>
      </c>
      <c r="K13" s="122"/>
      <c r="L13" s="122"/>
      <c r="M13" s="122"/>
      <c r="N13" s="122"/>
      <c r="O13" s="122"/>
      <c r="P13" s="122"/>
      <c r="Q13" s="106" t="s">
        <v>21</v>
      </c>
      <c r="R13" s="107"/>
      <c r="S13" s="107"/>
      <c r="T13" s="108"/>
      <c r="U13" s="109">
        <v>7600000</v>
      </c>
      <c r="V13" s="110"/>
      <c r="W13" s="110"/>
      <c r="X13" s="111"/>
      <c r="Y13" s="123">
        <v>0.76</v>
      </c>
      <c r="Z13" s="123"/>
      <c r="AA13" s="123"/>
      <c r="AB13" s="123"/>
      <c r="AC13" s="124">
        <f t="shared" si="0"/>
        <v>0</v>
      </c>
      <c r="AD13" s="124"/>
      <c r="AE13" s="124"/>
      <c r="AF13" s="124"/>
      <c r="AG13" s="125"/>
      <c r="AK13" s="126"/>
      <c r="AL13" s="127"/>
      <c r="AM13" s="127"/>
      <c r="AN13" s="127"/>
      <c r="AO13" s="128"/>
      <c r="AP13" s="129" t="s">
        <v>24</v>
      </c>
      <c r="AQ13" s="130"/>
      <c r="AR13" s="131"/>
      <c r="AS13" s="139" t="s">
        <v>38</v>
      </c>
      <c r="AT13" s="130"/>
      <c r="AU13" s="130"/>
      <c r="AV13" s="130"/>
      <c r="AW13" s="130"/>
      <c r="AX13" s="130"/>
      <c r="AY13" s="131"/>
      <c r="AZ13" s="106" t="s">
        <v>610</v>
      </c>
      <c r="BA13" s="107"/>
      <c r="BB13" s="107"/>
      <c r="BC13" s="108"/>
      <c r="BD13" s="109">
        <v>26000</v>
      </c>
      <c r="BE13" s="110"/>
      <c r="BF13" s="110"/>
      <c r="BG13" s="111"/>
      <c r="BH13" s="112">
        <v>2.5999999999999999E-3</v>
      </c>
      <c r="BI13" s="113"/>
      <c r="BJ13" s="113"/>
      <c r="BK13" s="114"/>
      <c r="BL13" s="115">
        <f t="shared" si="1"/>
        <v>0</v>
      </c>
      <c r="BM13" s="116"/>
      <c r="BN13" s="116"/>
      <c r="BO13" s="116"/>
      <c r="BP13" s="117"/>
    </row>
    <row r="14" spans="2:68" ht="15.75" thickBot="1" x14ac:dyDescent="0.3">
      <c r="B14" s="118"/>
      <c r="C14" s="119"/>
      <c r="D14" s="119"/>
      <c r="E14" s="119"/>
      <c r="F14" s="120"/>
      <c r="G14" s="121" t="s">
        <v>19</v>
      </c>
      <c r="H14" s="122"/>
      <c r="I14" s="122"/>
      <c r="J14" s="122" t="s">
        <v>39</v>
      </c>
      <c r="K14" s="122"/>
      <c r="L14" s="122"/>
      <c r="M14" s="122"/>
      <c r="N14" s="122"/>
      <c r="O14" s="122"/>
      <c r="P14" s="122"/>
      <c r="Q14" s="106" t="s">
        <v>21</v>
      </c>
      <c r="R14" s="107"/>
      <c r="S14" s="107"/>
      <c r="T14" s="108"/>
      <c r="U14" s="109">
        <v>4300000</v>
      </c>
      <c r="V14" s="110"/>
      <c r="W14" s="110"/>
      <c r="X14" s="111"/>
      <c r="Y14" s="123">
        <v>0.43</v>
      </c>
      <c r="Z14" s="123"/>
      <c r="AA14" s="123"/>
      <c r="AB14" s="123"/>
      <c r="AC14" s="124">
        <f t="shared" si="0"/>
        <v>0</v>
      </c>
      <c r="AD14" s="124"/>
      <c r="AE14" s="124"/>
      <c r="AF14" s="124"/>
      <c r="AG14" s="125"/>
      <c r="AK14" s="155"/>
      <c r="AL14" s="156"/>
      <c r="AM14" s="156"/>
      <c r="AN14" s="156"/>
      <c r="AO14" s="157"/>
      <c r="AP14" s="158" t="s">
        <v>24</v>
      </c>
      <c r="AQ14" s="141"/>
      <c r="AR14" s="142"/>
      <c r="AS14" s="140" t="s">
        <v>40</v>
      </c>
      <c r="AT14" s="141"/>
      <c r="AU14" s="141"/>
      <c r="AV14" s="141"/>
      <c r="AW14" s="141"/>
      <c r="AX14" s="141"/>
      <c r="AY14" s="142"/>
      <c r="AZ14" s="143" t="s">
        <v>611</v>
      </c>
      <c r="BA14" s="144"/>
      <c r="BB14" s="144"/>
      <c r="BC14" s="145"/>
      <c r="BD14" s="146">
        <v>8660</v>
      </c>
      <c r="BE14" s="147"/>
      <c r="BF14" s="147"/>
      <c r="BG14" s="148"/>
      <c r="BH14" s="149">
        <v>8.6600000000000002E-4</v>
      </c>
      <c r="BI14" s="150"/>
      <c r="BJ14" s="150"/>
      <c r="BK14" s="151"/>
      <c r="BL14" s="152">
        <f t="shared" si="1"/>
        <v>0</v>
      </c>
      <c r="BM14" s="153"/>
      <c r="BN14" s="153"/>
      <c r="BO14" s="153"/>
      <c r="BP14" s="154"/>
    </row>
    <row r="15" spans="2:68" ht="15.75" thickBot="1" x14ac:dyDescent="0.3">
      <c r="B15" s="118"/>
      <c r="C15" s="119"/>
      <c r="D15" s="119"/>
      <c r="E15" s="119"/>
      <c r="F15" s="120"/>
      <c r="G15" s="121" t="s">
        <v>19</v>
      </c>
      <c r="H15" s="122"/>
      <c r="I15" s="122"/>
      <c r="J15" s="122" t="s">
        <v>41</v>
      </c>
      <c r="K15" s="122"/>
      <c r="L15" s="122"/>
      <c r="M15" s="122"/>
      <c r="N15" s="122"/>
      <c r="O15" s="122"/>
      <c r="P15" s="122"/>
      <c r="Q15" s="106" t="s">
        <v>21</v>
      </c>
      <c r="R15" s="107"/>
      <c r="S15" s="107"/>
      <c r="T15" s="108"/>
      <c r="U15" s="109">
        <v>3000000</v>
      </c>
      <c r="V15" s="110"/>
      <c r="W15" s="110"/>
      <c r="X15" s="111"/>
      <c r="Y15" s="123">
        <v>0.3</v>
      </c>
      <c r="Z15" s="123"/>
      <c r="AA15" s="123"/>
      <c r="AB15" s="123"/>
      <c r="AC15" s="124">
        <f t="shared" si="0"/>
        <v>0</v>
      </c>
      <c r="AD15" s="124"/>
      <c r="AE15" s="124"/>
      <c r="AF15" s="124"/>
      <c r="AG15" s="125"/>
      <c r="AK15" s="70" t="s">
        <v>42</v>
      </c>
      <c r="AL15" s="71"/>
      <c r="AM15" s="71"/>
      <c r="AN15" s="71"/>
      <c r="AO15" s="71"/>
      <c r="AP15" s="71"/>
      <c r="AQ15" s="71"/>
      <c r="AR15" s="71"/>
      <c r="AS15" s="71"/>
      <c r="AT15" s="71"/>
      <c r="AU15" s="71"/>
      <c r="AV15" s="71"/>
      <c r="AW15" s="71"/>
      <c r="AX15" s="71"/>
      <c r="AY15" s="71"/>
      <c r="AZ15" s="71"/>
      <c r="BA15" s="71"/>
      <c r="BB15" s="71"/>
      <c r="BC15" s="71"/>
      <c r="BD15" s="71"/>
      <c r="BE15" s="71"/>
      <c r="BF15" s="71"/>
      <c r="BG15" s="71"/>
      <c r="BH15" s="72" t="s">
        <v>17</v>
      </c>
      <c r="BI15" s="72"/>
      <c r="BJ15" s="72"/>
      <c r="BK15" s="76"/>
      <c r="BL15" s="73">
        <f>SUM(BL16:BP21)</f>
        <v>0</v>
      </c>
      <c r="BM15" s="74"/>
      <c r="BN15" s="74"/>
      <c r="BO15" s="74"/>
      <c r="BP15" s="75"/>
    </row>
    <row r="16" spans="2:68" x14ac:dyDescent="0.25">
      <c r="B16" s="118"/>
      <c r="C16" s="119"/>
      <c r="D16" s="119"/>
      <c r="E16" s="119"/>
      <c r="F16" s="120"/>
      <c r="G16" s="121" t="s">
        <v>19</v>
      </c>
      <c r="H16" s="122"/>
      <c r="I16" s="122"/>
      <c r="J16" s="122" t="s">
        <v>43</v>
      </c>
      <c r="K16" s="122"/>
      <c r="L16" s="122"/>
      <c r="M16" s="122"/>
      <c r="N16" s="122"/>
      <c r="O16" s="122"/>
      <c r="P16" s="122"/>
      <c r="Q16" s="106" t="s">
        <v>21</v>
      </c>
      <c r="R16" s="107"/>
      <c r="S16" s="107"/>
      <c r="T16" s="108"/>
      <c r="U16" s="109">
        <v>2250000</v>
      </c>
      <c r="V16" s="110"/>
      <c r="W16" s="110"/>
      <c r="X16" s="111"/>
      <c r="Y16" s="123">
        <v>0.22500000000000001</v>
      </c>
      <c r="Z16" s="123"/>
      <c r="AA16" s="123"/>
      <c r="AB16" s="123"/>
      <c r="AC16" s="124">
        <f t="shared" si="0"/>
        <v>0</v>
      </c>
      <c r="AD16" s="124"/>
      <c r="AE16" s="124"/>
      <c r="AF16" s="124"/>
      <c r="AG16" s="125"/>
      <c r="AK16" s="100"/>
      <c r="AL16" s="101"/>
      <c r="AM16" s="101"/>
      <c r="AN16" s="101"/>
      <c r="AO16" s="102"/>
      <c r="AP16" s="103" t="s">
        <v>44</v>
      </c>
      <c r="AQ16" s="104"/>
      <c r="AR16" s="105"/>
      <c r="AS16" s="132" t="s">
        <v>45</v>
      </c>
      <c r="AT16" s="104"/>
      <c r="AU16" s="104"/>
      <c r="AV16" s="104"/>
      <c r="AW16" s="104"/>
      <c r="AX16" s="104"/>
      <c r="AY16" s="105"/>
      <c r="AZ16" s="91" t="s">
        <v>21</v>
      </c>
      <c r="BA16" s="92"/>
      <c r="BB16" s="92"/>
      <c r="BC16" s="93"/>
      <c r="BD16" s="91">
        <v>860</v>
      </c>
      <c r="BE16" s="92"/>
      <c r="BF16" s="92"/>
      <c r="BG16" s="93"/>
      <c r="BH16" s="133">
        <v>8.6000000000000003E-5</v>
      </c>
      <c r="BI16" s="134"/>
      <c r="BJ16" s="134"/>
      <c r="BK16" s="135"/>
      <c r="BL16" s="136">
        <f t="shared" ref="BL16:BL21" si="2">BH16*AK16</f>
        <v>0</v>
      </c>
      <c r="BM16" s="137"/>
      <c r="BN16" s="137"/>
      <c r="BO16" s="137"/>
      <c r="BP16" s="138"/>
    </row>
    <row r="17" spans="1:71" x14ac:dyDescent="0.25">
      <c r="B17" s="118"/>
      <c r="C17" s="119"/>
      <c r="D17" s="119"/>
      <c r="E17" s="119"/>
      <c r="F17" s="120"/>
      <c r="G17" s="121" t="s">
        <v>19</v>
      </c>
      <c r="H17" s="122"/>
      <c r="I17" s="122"/>
      <c r="J17" s="122" t="s">
        <v>46</v>
      </c>
      <c r="K17" s="122"/>
      <c r="L17" s="122"/>
      <c r="M17" s="122"/>
      <c r="N17" s="122"/>
      <c r="O17" s="122"/>
      <c r="P17" s="122"/>
      <c r="Q17" s="106" t="s">
        <v>21</v>
      </c>
      <c r="R17" s="107"/>
      <c r="S17" s="107"/>
      <c r="T17" s="108"/>
      <c r="U17" s="109">
        <v>8000000</v>
      </c>
      <c r="V17" s="110"/>
      <c r="W17" s="110"/>
      <c r="X17" s="111"/>
      <c r="Y17" s="123">
        <v>0.8</v>
      </c>
      <c r="Z17" s="123"/>
      <c r="AA17" s="123"/>
      <c r="AB17" s="123"/>
      <c r="AC17" s="124">
        <f t="shared" si="0"/>
        <v>0</v>
      </c>
      <c r="AD17" s="124"/>
      <c r="AE17" s="124"/>
      <c r="AF17" s="124"/>
      <c r="AG17" s="125"/>
      <c r="AK17" s="126"/>
      <c r="AL17" s="127"/>
      <c r="AM17" s="127"/>
      <c r="AN17" s="127"/>
      <c r="AO17" s="128"/>
      <c r="AP17" s="129" t="s">
        <v>44</v>
      </c>
      <c r="AQ17" s="130"/>
      <c r="AR17" s="131"/>
      <c r="AS17" s="139" t="s">
        <v>47</v>
      </c>
      <c r="AT17" s="130"/>
      <c r="AU17" s="130"/>
      <c r="AV17" s="130"/>
      <c r="AW17" s="130"/>
      <c r="AX17" s="130"/>
      <c r="AY17" s="131"/>
      <c r="AZ17" s="106" t="s">
        <v>21</v>
      </c>
      <c r="BA17" s="107"/>
      <c r="BB17" s="107"/>
      <c r="BC17" s="108"/>
      <c r="BD17" s="106">
        <v>860</v>
      </c>
      <c r="BE17" s="107"/>
      <c r="BF17" s="107"/>
      <c r="BG17" s="108"/>
      <c r="BH17" s="112">
        <v>8.6000000000000003E-5</v>
      </c>
      <c r="BI17" s="113"/>
      <c r="BJ17" s="113"/>
      <c r="BK17" s="114"/>
      <c r="BL17" s="115">
        <f t="shared" si="2"/>
        <v>0</v>
      </c>
      <c r="BM17" s="116"/>
      <c r="BN17" s="116"/>
      <c r="BO17" s="116"/>
      <c r="BP17" s="117"/>
    </row>
    <row r="18" spans="1:71" x14ac:dyDescent="0.25">
      <c r="B18" s="118"/>
      <c r="C18" s="119"/>
      <c r="D18" s="119"/>
      <c r="E18" s="119"/>
      <c r="F18" s="120"/>
      <c r="G18" s="121" t="s">
        <v>19</v>
      </c>
      <c r="H18" s="122"/>
      <c r="I18" s="122"/>
      <c r="J18" s="122" t="s">
        <v>48</v>
      </c>
      <c r="K18" s="122"/>
      <c r="L18" s="122"/>
      <c r="M18" s="122"/>
      <c r="N18" s="122"/>
      <c r="O18" s="122"/>
      <c r="P18" s="122"/>
      <c r="Q18" s="106" t="s">
        <v>21</v>
      </c>
      <c r="R18" s="107"/>
      <c r="S18" s="107"/>
      <c r="T18" s="108"/>
      <c r="U18" s="109">
        <v>6000000</v>
      </c>
      <c r="V18" s="110"/>
      <c r="W18" s="110"/>
      <c r="X18" s="111"/>
      <c r="Y18" s="123">
        <v>0.6</v>
      </c>
      <c r="Z18" s="123"/>
      <c r="AA18" s="123"/>
      <c r="AB18" s="123"/>
      <c r="AC18" s="124">
        <f t="shared" si="0"/>
        <v>0</v>
      </c>
      <c r="AD18" s="124"/>
      <c r="AE18" s="124"/>
      <c r="AF18" s="124"/>
      <c r="AG18" s="125"/>
      <c r="AK18" s="126"/>
      <c r="AL18" s="127"/>
      <c r="AM18" s="127"/>
      <c r="AN18" s="127"/>
      <c r="AO18" s="128"/>
      <c r="AP18" s="129" t="s">
        <v>44</v>
      </c>
      <c r="AQ18" s="130"/>
      <c r="AR18" s="131"/>
      <c r="AS18" s="139" t="s">
        <v>49</v>
      </c>
      <c r="AT18" s="130"/>
      <c r="AU18" s="130"/>
      <c r="AV18" s="130"/>
      <c r="AW18" s="130"/>
      <c r="AX18" s="130"/>
      <c r="AY18" s="131"/>
      <c r="AZ18" s="106" t="s">
        <v>21</v>
      </c>
      <c r="BA18" s="107"/>
      <c r="BB18" s="107"/>
      <c r="BC18" s="108"/>
      <c r="BD18" s="106">
        <v>860</v>
      </c>
      <c r="BE18" s="107"/>
      <c r="BF18" s="107"/>
      <c r="BG18" s="108"/>
      <c r="BH18" s="112">
        <v>8.6000000000000003E-5</v>
      </c>
      <c r="BI18" s="113"/>
      <c r="BJ18" s="113"/>
      <c r="BK18" s="114"/>
      <c r="BL18" s="115">
        <f t="shared" si="2"/>
        <v>0</v>
      </c>
      <c r="BM18" s="116"/>
      <c r="BN18" s="116"/>
      <c r="BO18" s="116"/>
      <c r="BP18" s="117"/>
    </row>
    <row r="19" spans="1:71" x14ac:dyDescent="0.25">
      <c r="B19" s="118"/>
      <c r="C19" s="119"/>
      <c r="D19" s="119"/>
      <c r="E19" s="119"/>
      <c r="F19" s="120"/>
      <c r="G19" s="121" t="s">
        <v>19</v>
      </c>
      <c r="H19" s="122"/>
      <c r="I19" s="122"/>
      <c r="J19" s="122" t="s">
        <v>50</v>
      </c>
      <c r="K19" s="122"/>
      <c r="L19" s="122"/>
      <c r="M19" s="122"/>
      <c r="N19" s="122"/>
      <c r="O19" s="122"/>
      <c r="P19" s="122"/>
      <c r="Q19" s="106" t="s">
        <v>21</v>
      </c>
      <c r="R19" s="107"/>
      <c r="S19" s="107"/>
      <c r="T19" s="108"/>
      <c r="U19" s="109">
        <v>5500000</v>
      </c>
      <c r="V19" s="110"/>
      <c r="W19" s="110"/>
      <c r="X19" s="111"/>
      <c r="Y19" s="123">
        <v>0.55000000000000004</v>
      </c>
      <c r="Z19" s="123"/>
      <c r="AA19" s="123"/>
      <c r="AB19" s="123"/>
      <c r="AC19" s="124">
        <f t="shared" si="0"/>
        <v>0</v>
      </c>
      <c r="AD19" s="124"/>
      <c r="AE19" s="124"/>
      <c r="AF19" s="124"/>
      <c r="AG19" s="125"/>
      <c r="AK19" s="126"/>
      <c r="AL19" s="127"/>
      <c r="AM19" s="127"/>
      <c r="AN19" s="127"/>
      <c r="AO19" s="128"/>
      <c r="AP19" s="129" t="s">
        <v>44</v>
      </c>
      <c r="AQ19" s="130"/>
      <c r="AR19" s="131"/>
      <c r="AS19" s="139" t="s">
        <v>51</v>
      </c>
      <c r="AT19" s="130"/>
      <c r="AU19" s="130"/>
      <c r="AV19" s="130"/>
      <c r="AW19" s="130"/>
      <c r="AX19" s="130"/>
      <c r="AY19" s="131"/>
      <c r="AZ19" s="106" t="s">
        <v>21</v>
      </c>
      <c r="BA19" s="107"/>
      <c r="BB19" s="107"/>
      <c r="BC19" s="108"/>
      <c r="BD19" s="106">
        <v>860</v>
      </c>
      <c r="BE19" s="107"/>
      <c r="BF19" s="107"/>
      <c r="BG19" s="108"/>
      <c r="BH19" s="112">
        <v>8.6000000000000003E-5</v>
      </c>
      <c r="BI19" s="113"/>
      <c r="BJ19" s="113"/>
      <c r="BK19" s="114"/>
      <c r="BL19" s="115">
        <f t="shared" si="2"/>
        <v>0</v>
      </c>
      <c r="BM19" s="116"/>
      <c r="BN19" s="116"/>
      <c r="BO19" s="116"/>
      <c r="BP19" s="117"/>
    </row>
    <row r="20" spans="1:71" x14ac:dyDescent="0.25">
      <c r="B20" s="118"/>
      <c r="C20" s="119"/>
      <c r="D20" s="119"/>
      <c r="E20" s="119"/>
      <c r="F20" s="120"/>
      <c r="G20" s="121" t="s">
        <v>19</v>
      </c>
      <c r="H20" s="122"/>
      <c r="I20" s="122"/>
      <c r="J20" s="122" t="s">
        <v>52</v>
      </c>
      <c r="K20" s="122"/>
      <c r="L20" s="122"/>
      <c r="M20" s="122"/>
      <c r="N20" s="122"/>
      <c r="O20" s="122"/>
      <c r="P20" s="122"/>
      <c r="Q20" s="106" t="s">
        <v>21</v>
      </c>
      <c r="R20" s="107"/>
      <c r="S20" s="107"/>
      <c r="T20" s="108"/>
      <c r="U20" s="109">
        <v>4300000</v>
      </c>
      <c r="V20" s="110"/>
      <c r="W20" s="110"/>
      <c r="X20" s="111"/>
      <c r="Y20" s="123">
        <v>0.43</v>
      </c>
      <c r="Z20" s="123"/>
      <c r="AA20" s="123"/>
      <c r="AB20" s="123"/>
      <c r="AC20" s="124">
        <f t="shared" si="0"/>
        <v>0</v>
      </c>
      <c r="AD20" s="124"/>
      <c r="AE20" s="124"/>
      <c r="AF20" s="124"/>
      <c r="AG20" s="125"/>
      <c r="AK20" s="126"/>
      <c r="AL20" s="127"/>
      <c r="AM20" s="127"/>
      <c r="AN20" s="127"/>
      <c r="AO20" s="128"/>
      <c r="AP20" s="129" t="s">
        <v>44</v>
      </c>
      <c r="AQ20" s="130"/>
      <c r="AR20" s="131"/>
      <c r="AS20" s="139" t="s">
        <v>53</v>
      </c>
      <c r="AT20" s="130"/>
      <c r="AU20" s="130"/>
      <c r="AV20" s="130"/>
      <c r="AW20" s="130"/>
      <c r="AX20" s="130"/>
      <c r="AY20" s="131"/>
      <c r="AZ20" s="106" t="s">
        <v>21</v>
      </c>
      <c r="BA20" s="107"/>
      <c r="BB20" s="107"/>
      <c r="BC20" s="108"/>
      <c r="BD20" s="106">
        <v>860</v>
      </c>
      <c r="BE20" s="107"/>
      <c r="BF20" s="107"/>
      <c r="BG20" s="108"/>
      <c r="BH20" s="112">
        <v>8.6000000000000003E-5</v>
      </c>
      <c r="BI20" s="113"/>
      <c r="BJ20" s="113"/>
      <c r="BK20" s="114"/>
      <c r="BL20" s="115">
        <f t="shared" si="2"/>
        <v>0</v>
      </c>
      <c r="BM20" s="116"/>
      <c r="BN20" s="116"/>
      <c r="BO20" s="116"/>
      <c r="BP20" s="117"/>
    </row>
    <row r="21" spans="1:71" ht="15.75" thickBot="1" x14ac:dyDescent="0.3">
      <c r="B21" s="118"/>
      <c r="C21" s="119"/>
      <c r="D21" s="119"/>
      <c r="E21" s="119"/>
      <c r="F21" s="120"/>
      <c r="G21" s="121" t="s">
        <v>19</v>
      </c>
      <c r="H21" s="122"/>
      <c r="I21" s="122"/>
      <c r="J21" s="122" t="s">
        <v>54</v>
      </c>
      <c r="K21" s="122"/>
      <c r="L21" s="122"/>
      <c r="M21" s="122"/>
      <c r="N21" s="122"/>
      <c r="O21" s="122"/>
      <c r="P21" s="122"/>
      <c r="Q21" s="106" t="s">
        <v>21</v>
      </c>
      <c r="R21" s="107"/>
      <c r="S21" s="107"/>
      <c r="T21" s="108"/>
      <c r="U21" s="109">
        <v>3000000</v>
      </c>
      <c r="V21" s="110"/>
      <c r="W21" s="110"/>
      <c r="X21" s="111"/>
      <c r="Y21" s="123">
        <v>0.3</v>
      </c>
      <c r="Z21" s="123"/>
      <c r="AA21" s="123"/>
      <c r="AB21" s="123"/>
      <c r="AC21" s="124">
        <f t="shared" si="0"/>
        <v>0</v>
      </c>
      <c r="AD21" s="124"/>
      <c r="AE21" s="124"/>
      <c r="AF21" s="124"/>
      <c r="AG21" s="125"/>
      <c r="AK21" s="155"/>
      <c r="AL21" s="156"/>
      <c r="AM21" s="156"/>
      <c r="AN21" s="156"/>
      <c r="AO21" s="157"/>
      <c r="AP21" s="158" t="s">
        <v>44</v>
      </c>
      <c r="AQ21" s="141"/>
      <c r="AR21" s="142"/>
      <c r="AS21" s="140" t="s">
        <v>55</v>
      </c>
      <c r="AT21" s="141"/>
      <c r="AU21" s="141"/>
      <c r="AV21" s="141"/>
      <c r="AW21" s="141"/>
      <c r="AX21" s="141"/>
      <c r="AY21" s="142"/>
      <c r="AZ21" s="143" t="s">
        <v>21</v>
      </c>
      <c r="BA21" s="144"/>
      <c r="BB21" s="144"/>
      <c r="BC21" s="145"/>
      <c r="BD21" s="143">
        <v>860</v>
      </c>
      <c r="BE21" s="144"/>
      <c r="BF21" s="144"/>
      <c r="BG21" s="145"/>
      <c r="BH21" s="149">
        <v>8.6000000000000003E-5</v>
      </c>
      <c r="BI21" s="150"/>
      <c r="BJ21" s="150"/>
      <c r="BK21" s="151"/>
      <c r="BL21" s="152">
        <f t="shared" si="2"/>
        <v>0</v>
      </c>
      <c r="BM21" s="153"/>
      <c r="BN21" s="153"/>
      <c r="BO21" s="153"/>
      <c r="BP21" s="154"/>
    </row>
    <row r="22" spans="1:71" ht="15.75" thickBot="1" x14ac:dyDescent="0.3">
      <c r="B22" s="118"/>
      <c r="C22" s="119"/>
      <c r="D22" s="119"/>
      <c r="E22" s="119"/>
      <c r="F22" s="120"/>
      <c r="G22" s="121" t="s">
        <v>19</v>
      </c>
      <c r="H22" s="122"/>
      <c r="I22" s="122"/>
      <c r="J22" s="122" t="s">
        <v>56</v>
      </c>
      <c r="K22" s="122"/>
      <c r="L22" s="122"/>
      <c r="M22" s="122"/>
      <c r="N22" s="122"/>
      <c r="O22" s="122"/>
      <c r="P22" s="122"/>
      <c r="Q22" s="106" t="s">
        <v>21</v>
      </c>
      <c r="R22" s="107"/>
      <c r="S22" s="107"/>
      <c r="T22" s="108"/>
      <c r="U22" s="109">
        <v>2300000</v>
      </c>
      <c r="V22" s="110"/>
      <c r="W22" s="110"/>
      <c r="X22" s="111"/>
      <c r="Y22" s="123">
        <v>0.23</v>
      </c>
      <c r="Z22" s="123"/>
      <c r="AA22" s="123"/>
      <c r="AB22" s="123"/>
      <c r="AC22" s="124">
        <f t="shared" si="0"/>
        <v>0</v>
      </c>
      <c r="AD22" s="124"/>
      <c r="AE22" s="124"/>
      <c r="AF22" s="124"/>
      <c r="AG22" s="125"/>
      <c r="AK22" s="70" t="s">
        <v>57</v>
      </c>
      <c r="AL22" s="71"/>
      <c r="AM22" s="71"/>
      <c r="AN22" s="71"/>
      <c r="AO22" s="71"/>
      <c r="AP22" s="71"/>
      <c r="AQ22" s="71"/>
      <c r="AR22" s="71"/>
      <c r="AS22" s="71"/>
      <c r="AT22" s="71"/>
      <c r="AU22" s="71"/>
      <c r="AV22" s="71"/>
      <c r="AW22" s="71"/>
      <c r="AX22" s="71"/>
      <c r="AY22" s="71"/>
      <c r="AZ22" s="71"/>
      <c r="BA22" s="71"/>
      <c r="BB22" s="71"/>
      <c r="BC22" s="71"/>
      <c r="BD22" s="71"/>
      <c r="BE22" s="71"/>
      <c r="BF22" s="71"/>
      <c r="BG22" s="71"/>
      <c r="BH22" s="72" t="s">
        <v>17</v>
      </c>
      <c r="BI22" s="72"/>
      <c r="BJ22" s="72"/>
      <c r="BK22" s="76"/>
      <c r="BL22" s="73">
        <f>SUM(BL23:BP27)</f>
        <v>0</v>
      </c>
      <c r="BM22" s="74"/>
      <c r="BN22" s="74"/>
      <c r="BO22" s="74"/>
      <c r="BP22" s="75"/>
    </row>
    <row r="23" spans="1:71" x14ac:dyDescent="0.25">
      <c r="B23" s="118"/>
      <c r="C23" s="119"/>
      <c r="D23" s="119"/>
      <c r="E23" s="119"/>
      <c r="F23" s="120"/>
      <c r="G23" s="121" t="s">
        <v>19</v>
      </c>
      <c r="H23" s="122"/>
      <c r="I23" s="122"/>
      <c r="J23" s="122" t="s">
        <v>58</v>
      </c>
      <c r="K23" s="122"/>
      <c r="L23" s="122"/>
      <c r="M23" s="122"/>
      <c r="N23" s="122"/>
      <c r="O23" s="122"/>
      <c r="P23" s="122"/>
      <c r="Q23" s="106" t="s">
        <v>21</v>
      </c>
      <c r="R23" s="107"/>
      <c r="S23" s="107"/>
      <c r="T23" s="108"/>
      <c r="U23" s="109">
        <v>2300000</v>
      </c>
      <c r="V23" s="110"/>
      <c r="W23" s="110"/>
      <c r="X23" s="111"/>
      <c r="Y23" s="123">
        <v>0.23</v>
      </c>
      <c r="Z23" s="123"/>
      <c r="AA23" s="123"/>
      <c r="AB23" s="123"/>
      <c r="AC23" s="124">
        <f t="shared" si="0"/>
        <v>0</v>
      </c>
      <c r="AD23" s="124"/>
      <c r="AE23" s="124"/>
      <c r="AF23" s="124"/>
      <c r="AG23" s="125"/>
      <c r="AK23" s="100"/>
      <c r="AL23" s="101"/>
      <c r="AM23" s="101"/>
      <c r="AN23" s="101"/>
      <c r="AO23" s="102"/>
      <c r="AP23" s="103" t="s">
        <v>59</v>
      </c>
      <c r="AQ23" s="104"/>
      <c r="AR23" s="105"/>
      <c r="AS23" s="132" t="s">
        <v>47</v>
      </c>
      <c r="AT23" s="104"/>
      <c r="AU23" s="104"/>
      <c r="AV23" s="104"/>
      <c r="AW23" s="104"/>
      <c r="AX23" s="104"/>
      <c r="AY23" s="105"/>
      <c r="AZ23" s="91" t="s">
        <v>21</v>
      </c>
      <c r="BA23" s="92"/>
      <c r="BB23" s="92"/>
      <c r="BC23" s="93"/>
      <c r="BD23" s="92">
        <v>1</v>
      </c>
      <c r="BE23" s="92"/>
      <c r="BF23" s="92"/>
      <c r="BG23" s="93"/>
      <c r="BH23" s="159">
        <v>9.9999999999999995E-8</v>
      </c>
      <c r="BI23" s="160"/>
      <c r="BJ23" s="160"/>
      <c r="BK23" s="161"/>
      <c r="BL23" s="136">
        <f>BH23*AK23</f>
        <v>0</v>
      </c>
      <c r="BM23" s="137"/>
      <c r="BN23" s="137"/>
      <c r="BO23" s="137"/>
      <c r="BP23" s="138"/>
    </row>
    <row r="24" spans="1:71" x14ac:dyDescent="0.25">
      <c r="B24" s="118"/>
      <c r="C24" s="119"/>
      <c r="D24" s="119"/>
      <c r="E24" s="119"/>
      <c r="F24" s="120"/>
      <c r="G24" s="121" t="s">
        <v>19</v>
      </c>
      <c r="H24" s="122"/>
      <c r="I24" s="122"/>
      <c r="J24" s="122" t="s">
        <v>60</v>
      </c>
      <c r="K24" s="122"/>
      <c r="L24" s="122"/>
      <c r="M24" s="122"/>
      <c r="N24" s="122"/>
      <c r="O24" s="122"/>
      <c r="P24" s="122"/>
      <c r="Q24" s="106" t="s">
        <v>21</v>
      </c>
      <c r="R24" s="107"/>
      <c r="S24" s="107"/>
      <c r="T24" s="108"/>
      <c r="U24" s="109">
        <v>4100000</v>
      </c>
      <c r="V24" s="110"/>
      <c r="W24" s="110"/>
      <c r="X24" s="111"/>
      <c r="Y24" s="123">
        <v>0.41</v>
      </c>
      <c r="Z24" s="123"/>
      <c r="AA24" s="123"/>
      <c r="AB24" s="123"/>
      <c r="AC24" s="124">
        <f t="shared" si="0"/>
        <v>0</v>
      </c>
      <c r="AD24" s="124"/>
      <c r="AE24" s="124"/>
      <c r="AF24" s="124"/>
      <c r="AG24" s="125"/>
      <c r="AK24" s="126"/>
      <c r="AL24" s="127"/>
      <c r="AM24" s="127"/>
      <c r="AN24" s="127"/>
      <c r="AO24" s="128"/>
      <c r="AP24" s="129" t="s">
        <v>59</v>
      </c>
      <c r="AQ24" s="130"/>
      <c r="AR24" s="131"/>
      <c r="AS24" s="139" t="s">
        <v>51</v>
      </c>
      <c r="AT24" s="130"/>
      <c r="AU24" s="130"/>
      <c r="AV24" s="130"/>
      <c r="AW24" s="130"/>
      <c r="AX24" s="130"/>
      <c r="AY24" s="131"/>
      <c r="AZ24" s="106" t="s">
        <v>21</v>
      </c>
      <c r="BA24" s="107"/>
      <c r="BB24" s="107"/>
      <c r="BC24" s="108"/>
      <c r="BD24" s="107">
        <v>1</v>
      </c>
      <c r="BE24" s="107"/>
      <c r="BF24" s="107"/>
      <c r="BG24" s="108"/>
      <c r="BH24" s="162">
        <v>9.9999999999999995E-8</v>
      </c>
      <c r="BI24" s="163"/>
      <c r="BJ24" s="163"/>
      <c r="BK24" s="164"/>
      <c r="BL24" s="115">
        <f>BH24*AK24</f>
        <v>0</v>
      </c>
      <c r="BM24" s="116"/>
      <c r="BN24" s="116"/>
      <c r="BO24" s="116"/>
      <c r="BP24" s="117"/>
    </row>
    <row r="25" spans="1:71" ht="15.75" thickBot="1" x14ac:dyDescent="0.3">
      <c r="B25" s="165"/>
      <c r="C25" s="166"/>
      <c r="D25" s="166"/>
      <c r="E25" s="166"/>
      <c r="F25" s="167"/>
      <c r="G25" s="168" t="s">
        <v>19</v>
      </c>
      <c r="H25" s="169"/>
      <c r="I25" s="169"/>
      <c r="J25" s="169" t="s">
        <v>61</v>
      </c>
      <c r="K25" s="169"/>
      <c r="L25" s="169"/>
      <c r="M25" s="169"/>
      <c r="N25" s="169"/>
      <c r="O25" s="169"/>
      <c r="P25" s="169"/>
      <c r="Q25" s="143" t="s">
        <v>21</v>
      </c>
      <c r="R25" s="144"/>
      <c r="S25" s="144"/>
      <c r="T25" s="145"/>
      <c r="U25" s="146">
        <v>5000000</v>
      </c>
      <c r="V25" s="147"/>
      <c r="W25" s="147"/>
      <c r="X25" s="148"/>
      <c r="Y25" s="170">
        <v>0.5</v>
      </c>
      <c r="Z25" s="170"/>
      <c r="AA25" s="170"/>
      <c r="AB25" s="170"/>
      <c r="AC25" s="171">
        <f t="shared" si="0"/>
        <v>0</v>
      </c>
      <c r="AD25" s="171"/>
      <c r="AE25" s="171"/>
      <c r="AF25" s="171"/>
      <c r="AG25" s="172"/>
      <c r="AK25" s="126"/>
      <c r="AL25" s="127"/>
      <c r="AM25" s="127"/>
      <c r="AN25" s="127"/>
      <c r="AO25" s="128"/>
      <c r="AP25" s="129" t="s">
        <v>59</v>
      </c>
      <c r="AQ25" s="130"/>
      <c r="AR25" s="131"/>
      <c r="AS25" s="139" t="s">
        <v>49</v>
      </c>
      <c r="AT25" s="130"/>
      <c r="AU25" s="130"/>
      <c r="AV25" s="130"/>
      <c r="AW25" s="130"/>
      <c r="AX25" s="130"/>
      <c r="AY25" s="131"/>
      <c r="AZ25" s="106" t="s">
        <v>21</v>
      </c>
      <c r="BA25" s="107"/>
      <c r="BB25" s="107"/>
      <c r="BC25" s="108"/>
      <c r="BD25" s="107">
        <v>1</v>
      </c>
      <c r="BE25" s="107"/>
      <c r="BF25" s="107"/>
      <c r="BG25" s="108"/>
      <c r="BH25" s="162">
        <v>9.9999999999999995E-8</v>
      </c>
      <c r="BI25" s="163"/>
      <c r="BJ25" s="163"/>
      <c r="BK25" s="164"/>
      <c r="BL25" s="115">
        <f>BH25*AK25</f>
        <v>0</v>
      </c>
      <c r="BM25" s="116"/>
      <c r="BN25" s="116"/>
      <c r="BO25" s="116"/>
      <c r="BP25" s="117"/>
    </row>
    <row r="26" spans="1:71" ht="15.75" thickBot="1" x14ac:dyDescent="0.3">
      <c r="B26" s="70" t="s">
        <v>62</v>
      </c>
      <c r="C26" s="71"/>
      <c r="D26" s="71"/>
      <c r="E26" s="71"/>
      <c r="F26" s="71"/>
      <c r="G26" s="71"/>
      <c r="H26" s="71"/>
      <c r="I26" s="71"/>
      <c r="J26" s="71"/>
      <c r="K26" s="71"/>
      <c r="L26" s="71"/>
      <c r="M26" s="71"/>
      <c r="N26" s="71"/>
      <c r="O26" s="71"/>
      <c r="P26" s="71"/>
      <c r="Q26" s="71"/>
      <c r="R26" s="71"/>
      <c r="S26" s="71"/>
      <c r="T26" s="71"/>
      <c r="U26" s="71"/>
      <c r="V26" s="71"/>
      <c r="W26" s="71"/>
      <c r="X26" s="71"/>
      <c r="Y26" s="72" t="s">
        <v>17</v>
      </c>
      <c r="Z26" s="72"/>
      <c r="AA26" s="72"/>
      <c r="AB26" s="72"/>
      <c r="AC26" s="73">
        <f>SUM(AC27:AG40)</f>
        <v>0</v>
      </c>
      <c r="AD26" s="74"/>
      <c r="AE26" s="74"/>
      <c r="AF26" s="74"/>
      <c r="AG26" s="75"/>
      <c r="AK26" s="126"/>
      <c r="AL26" s="127"/>
      <c r="AM26" s="127"/>
      <c r="AN26" s="127"/>
      <c r="AO26" s="128"/>
      <c r="AP26" s="129" t="s">
        <v>59</v>
      </c>
      <c r="AQ26" s="130"/>
      <c r="AR26" s="131"/>
      <c r="AS26" s="139" t="s">
        <v>63</v>
      </c>
      <c r="AT26" s="130"/>
      <c r="AU26" s="130"/>
      <c r="AV26" s="130"/>
      <c r="AW26" s="130"/>
      <c r="AX26" s="130"/>
      <c r="AY26" s="131"/>
      <c r="AZ26" s="106" t="s">
        <v>21</v>
      </c>
      <c r="BA26" s="107"/>
      <c r="BB26" s="107"/>
      <c r="BC26" s="108"/>
      <c r="BD26" s="107">
        <v>1</v>
      </c>
      <c r="BE26" s="107"/>
      <c r="BF26" s="107"/>
      <c r="BG26" s="108"/>
      <c r="BH26" s="162">
        <v>9.9999999999999995E-8</v>
      </c>
      <c r="BI26" s="163"/>
      <c r="BJ26" s="163"/>
      <c r="BK26" s="164"/>
      <c r="BL26" s="115">
        <f>BH26*AK26</f>
        <v>0</v>
      </c>
      <c r="BM26" s="116"/>
      <c r="BN26" s="116"/>
      <c r="BO26" s="116"/>
      <c r="BP26" s="117"/>
    </row>
    <row r="27" spans="1:71" ht="15.75" thickBot="1" x14ac:dyDescent="0.3">
      <c r="B27" s="86"/>
      <c r="C27" s="87"/>
      <c r="D27" s="87"/>
      <c r="E27" s="87"/>
      <c r="F27" s="173"/>
      <c r="G27" s="105" t="s">
        <v>19</v>
      </c>
      <c r="H27" s="90"/>
      <c r="I27" s="90"/>
      <c r="J27" s="90" t="s">
        <v>64</v>
      </c>
      <c r="K27" s="90"/>
      <c r="L27" s="90"/>
      <c r="M27" s="90"/>
      <c r="N27" s="90"/>
      <c r="O27" s="90"/>
      <c r="P27" s="90"/>
      <c r="Q27" s="91" t="s">
        <v>65</v>
      </c>
      <c r="R27" s="92"/>
      <c r="S27" s="92"/>
      <c r="T27" s="93"/>
      <c r="U27" s="94">
        <v>10500000</v>
      </c>
      <c r="V27" s="95"/>
      <c r="W27" s="95"/>
      <c r="X27" s="96"/>
      <c r="Y27" s="97">
        <v>1.05</v>
      </c>
      <c r="Z27" s="97"/>
      <c r="AA27" s="97"/>
      <c r="AB27" s="97"/>
      <c r="AC27" s="98">
        <f t="shared" ref="AC27:AC40" si="3">Y27*B27</f>
        <v>0</v>
      </c>
      <c r="AD27" s="98"/>
      <c r="AE27" s="98"/>
      <c r="AF27" s="98"/>
      <c r="AG27" s="99"/>
      <c r="AK27" s="155"/>
      <c r="AL27" s="156"/>
      <c r="AM27" s="156"/>
      <c r="AN27" s="156"/>
      <c r="AO27" s="157"/>
      <c r="AP27" s="158" t="s">
        <v>59</v>
      </c>
      <c r="AQ27" s="141"/>
      <c r="AR27" s="142"/>
      <c r="AS27" s="140" t="s">
        <v>66</v>
      </c>
      <c r="AT27" s="141"/>
      <c r="AU27" s="141"/>
      <c r="AV27" s="141"/>
      <c r="AW27" s="141"/>
      <c r="AX27" s="141"/>
      <c r="AY27" s="142"/>
      <c r="AZ27" s="143" t="s">
        <v>21</v>
      </c>
      <c r="BA27" s="144"/>
      <c r="BB27" s="144"/>
      <c r="BC27" s="145"/>
      <c r="BD27" s="144">
        <v>1</v>
      </c>
      <c r="BE27" s="144"/>
      <c r="BF27" s="144"/>
      <c r="BG27" s="145"/>
      <c r="BH27" s="174">
        <v>9.9999999999999995E-8</v>
      </c>
      <c r="BI27" s="175"/>
      <c r="BJ27" s="175"/>
      <c r="BK27" s="176"/>
      <c r="BL27" s="152">
        <f>BH27*AK27</f>
        <v>0</v>
      </c>
      <c r="BM27" s="153"/>
      <c r="BN27" s="153"/>
      <c r="BO27" s="153"/>
      <c r="BP27" s="154"/>
    </row>
    <row r="28" spans="1:71" x14ac:dyDescent="0.25">
      <c r="B28" s="118"/>
      <c r="C28" s="119"/>
      <c r="D28" s="119"/>
      <c r="E28" s="119"/>
      <c r="F28" s="189"/>
      <c r="G28" s="190" t="s">
        <v>19</v>
      </c>
      <c r="H28" s="191"/>
      <c r="I28" s="191"/>
      <c r="J28" s="122" t="s">
        <v>67</v>
      </c>
      <c r="K28" s="122"/>
      <c r="L28" s="122"/>
      <c r="M28" s="122"/>
      <c r="N28" s="122"/>
      <c r="O28" s="122"/>
      <c r="P28" s="122"/>
      <c r="Q28" s="106" t="s">
        <v>68</v>
      </c>
      <c r="R28" s="107"/>
      <c r="S28" s="107"/>
      <c r="T28" s="108"/>
      <c r="U28" s="109">
        <v>9600000</v>
      </c>
      <c r="V28" s="110"/>
      <c r="W28" s="110"/>
      <c r="X28" s="111"/>
      <c r="Y28" s="123">
        <v>0.96</v>
      </c>
      <c r="Z28" s="123"/>
      <c r="AA28" s="123"/>
      <c r="AB28" s="123"/>
      <c r="AC28" s="124">
        <f t="shared" si="3"/>
        <v>0</v>
      </c>
      <c r="AD28" s="124"/>
      <c r="AE28" s="124"/>
      <c r="AF28" s="124"/>
      <c r="AG28" s="125"/>
      <c r="AK28" s="177" t="s">
        <v>69</v>
      </c>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9"/>
      <c r="BL28" s="183">
        <f>BL22+BL15+BL5+AC26+AC5</f>
        <v>0</v>
      </c>
      <c r="BM28" s="184"/>
      <c r="BN28" s="184"/>
      <c r="BO28" s="184"/>
      <c r="BP28" s="185"/>
    </row>
    <row r="29" spans="1:71" ht="15.75" thickBot="1" x14ac:dyDescent="0.3">
      <c r="B29" s="118"/>
      <c r="C29" s="119"/>
      <c r="D29" s="119"/>
      <c r="E29" s="119"/>
      <c r="F29" s="189"/>
      <c r="G29" s="190" t="s">
        <v>19</v>
      </c>
      <c r="H29" s="191"/>
      <c r="I29" s="191"/>
      <c r="J29" s="122" t="s">
        <v>70</v>
      </c>
      <c r="K29" s="122"/>
      <c r="L29" s="122"/>
      <c r="M29" s="122"/>
      <c r="N29" s="122"/>
      <c r="O29" s="122"/>
      <c r="P29" s="122"/>
      <c r="Q29" s="106" t="s">
        <v>71</v>
      </c>
      <c r="R29" s="107"/>
      <c r="S29" s="107"/>
      <c r="T29" s="108"/>
      <c r="U29" s="109">
        <v>10025000</v>
      </c>
      <c r="V29" s="110"/>
      <c r="W29" s="110"/>
      <c r="X29" s="111"/>
      <c r="Y29" s="123">
        <v>1.0024999999999999</v>
      </c>
      <c r="Z29" s="123"/>
      <c r="AA29" s="123"/>
      <c r="AB29" s="123"/>
      <c r="AC29" s="124">
        <f t="shared" si="3"/>
        <v>0</v>
      </c>
      <c r="AD29" s="124"/>
      <c r="AE29" s="124"/>
      <c r="AF29" s="124"/>
      <c r="AG29" s="125"/>
      <c r="AK29" s="180"/>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2"/>
      <c r="BL29" s="186"/>
      <c r="BM29" s="187"/>
      <c r="BN29" s="187"/>
      <c r="BO29" s="187"/>
      <c r="BP29" s="188"/>
    </row>
    <row r="30" spans="1:71" ht="14.45" customHeight="1" x14ac:dyDescent="0.25">
      <c r="A30" s="38"/>
      <c r="B30" s="193"/>
      <c r="C30" s="194"/>
      <c r="D30" s="119"/>
      <c r="E30" s="119"/>
      <c r="F30" s="189"/>
      <c r="G30" s="190" t="s">
        <v>19</v>
      </c>
      <c r="H30" s="191"/>
      <c r="I30" s="191"/>
      <c r="J30" s="122" t="s">
        <v>72</v>
      </c>
      <c r="K30" s="122"/>
      <c r="L30" s="122"/>
      <c r="M30" s="122"/>
      <c r="N30" s="122"/>
      <c r="O30" s="122"/>
      <c r="P30" s="122"/>
      <c r="Q30" s="106" t="s">
        <v>73</v>
      </c>
      <c r="R30" s="107"/>
      <c r="S30" s="107"/>
      <c r="T30" s="108"/>
      <c r="U30" s="109">
        <v>9860000</v>
      </c>
      <c r="V30" s="110"/>
      <c r="W30" s="110"/>
      <c r="X30" s="111"/>
      <c r="Y30" s="123">
        <v>0.98599999999999999</v>
      </c>
      <c r="Z30" s="123"/>
      <c r="AA30" s="123"/>
      <c r="AB30" s="123"/>
      <c r="AC30" s="124">
        <f t="shared" si="3"/>
        <v>0</v>
      </c>
      <c r="AD30" s="124"/>
      <c r="AE30" s="124"/>
      <c r="AF30" s="124"/>
      <c r="AG30" s="125"/>
      <c r="AJ30" s="23"/>
      <c r="AK30" s="192" t="s">
        <v>612</v>
      </c>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c r="BN30" s="192"/>
      <c r="BO30" s="192"/>
      <c r="BP30" s="192"/>
      <c r="BQ30" s="192"/>
      <c r="BR30" s="23"/>
      <c r="BS30" s="23"/>
    </row>
    <row r="31" spans="1:71" x14ac:dyDescent="0.25">
      <c r="A31" s="38"/>
      <c r="B31" s="193"/>
      <c r="C31" s="194"/>
      <c r="D31" s="119"/>
      <c r="E31" s="119"/>
      <c r="F31" s="189"/>
      <c r="G31" s="131" t="s">
        <v>19</v>
      </c>
      <c r="H31" s="122"/>
      <c r="I31" s="122"/>
      <c r="J31" s="122" t="s">
        <v>74</v>
      </c>
      <c r="K31" s="122"/>
      <c r="L31" s="122"/>
      <c r="M31" s="122"/>
      <c r="N31" s="122"/>
      <c r="O31" s="122"/>
      <c r="P31" s="122"/>
      <c r="Q31" s="106" t="s">
        <v>75</v>
      </c>
      <c r="R31" s="107"/>
      <c r="S31" s="107"/>
      <c r="T31" s="108"/>
      <c r="U31" s="109">
        <v>10200000</v>
      </c>
      <c r="V31" s="110"/>
      <c r="W31" s="110"/>
      <c r="X31" s="111"/>
      <c r="Y31" s="123">
        <v>1.02</v>
      </c>
      <c r="Z31" s="123"/>
      <c r="AA31" s="123"/>
      <c r="AB31" s="123"/>
      <c r="AC31" s="124">
        <f t="shared" si="3"/>
        <v>0</v>
      </c>
      <c r="AD31" s="124"/>
      <c r="AE31" s="124"/>
      <c r="AF31" s="124"/>
      <c r="AG31" s="125"/>
      <c r="AI31" s="23"/>
      <c r="AJ31" s="23"/>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23"/>
      <c r="BS31" s="23"/>
    </row>
    <row r="32" spans="1:71" x14ac:dyDescent="0.25">
      <c r="A32" s="38"/>
      <c r="B32" s="193"/>
      <c r="C32" s="194"/>
      <c r="D32" s="119"/>
      <c r="E32" s="119"/>
      <c r="F32" s="189"/>
      <c r="G32" s="131" t="s">
        <v>19</v>
      </c>
      <c r="H32" s="122"/>
      <c r="I32" s="122"/>
      <c r="J32" s="122" t="s">
        <v>76</v>
      </c>
      <c r="K32" s="122"/>
      <c r="L32" s="122"/>
      <c r="M32" s="122"/>
      <c r="N32" s="122"/>
      <c r="O32" s="122"/>
      <c r="P32" s="122"/>
      <c r="Q32" s="106" t="s">
        <v>77</v>
      </c>
      <c r="R32" s="107"/>
      <c r="S32" s="107"/>
      <c r="T32" s="108"/>
      <c r="U32" s="109">
        <v>10400000</v>
      </c>
      <c r="V32" s="110"/>
      <c r="W32" s="110"/>
      <c r="X32" s="111"/>
      <c r="Y32" s="123">
        <v>1.04</v>
      </c>
      <c r="Z32" s="123"/>
      <c r="AA32" s="123"/>
      <c r="AB32" s="123"/>
      <c r="AC32" s="124">
        <f t="shared" si="3"/>
        <v>0</v>
      </c>
      <c r="AD32" s="124"/>
      <c r="AE32" s="124"/>
      <c r="AF32" s="124"/>
      <c r="AG32" s="125"/>
    </row>
    <row r="33" spans="1:71" x14ac:dyDescent="0.25">
      <c r="A33" s="38"/>
      <c r="B33" s="193"/>
      <c r="C33" s="194"/>
      <c r="D33" s="119"/>
      <c r="E33" s="119"/>
      <c r="F33" s="189"/>
      <c r="G33" s="131" t="s">
        <v>19</v>
      </c>
      <c r="H33" s="122"/>
      <c r="I33" s="122"/>
      <c r="J33" s="122" t="s">
        <v>78</v>
      </c>
      <c r="K33" s="122"/>
      <c r="L33" s="122"/>
      <c r="M33" s="122"/>
      <c r="N33" s="122"/>
      <c r="O33" s="122"/>
      <c r="P33" s="122"/>
      <c r="Q33" s="106" t="s">
        <v>79</v>
      </c>
      <c r="R33" s="107"/>
      <c r="S33" s="107"/>
      <c r="T33" s="108"/>
      <c r="U33" s="109">
        <v>8290000</v>
      </c>
      <c r="V33" s="110"/>
      <c r="W33" s="110"/>
      <c r="X33" s="111"/>
      <c r="Y33" s="123">
        <v>0.82899999999999996</v>
      </c>
      <c r="Z33" s="123"/>
      <c r="AA33" s="123"/>
      <c r="AB33" s="123"/>
      <c r="AC33" s="124">
        <f t="shared" si="3"/>
        <v>0</v>
      </c>
      <c r="AD33" s="124"/>
      <c r="AE33" s="124"/>
      <c r="AF33" s="124"/>
      <c r="AG33" s="125"/>
    </row>
    <row r="34" spans="1:71" x14ac:dyDescent="0.25">
      <c r="B34" s="118"/>
      <c r="C34" s="119"/>
      <c r="D34" s="119"/>
      <c r="E34" s="119"/>
      <c r="F34" s="189"/>
      <c r="G34" s="131" t="s">
        <v>19</v>
      </c>
      <c r="H34" s="122"/>
      <c r="I34" s="122"/>
      <c r="J34" s="122" t="s">
        <v>80</v>
      </c>
      <c r="K34" s="122"/>
      <c r="L34" s="122"/>
      <c r="M34" s="122"/>
      <c r="N34" s="122"/>
      <c r="O34" s="122"/>
      <c r="P34" s="122"/>
      <c r="Q34" s="106" t="s">
        <v>21</v>
      </c>
      <c r="R34" s="107"/>
      <c r="S34" s="107"/>
      <c r="T34" s="108"/>
      <c r="U34" s="109">
        <v>3000000</v>
      </c>
      <c r="V34" s="110"/>
      <c r="W34" s="110"/>
      <c r="X34" s="111"/>
      <c r="Y34" s="123">
        <v>0.3</v>
      </c>
      <c r="Z34" s="123"/>
      <c r="AA34" s="123"/>
      <c r="AB34" s="123"/>
      <c r="AC34" s="124">
        <f t="shared" si="3"/>
        <v>0</v>
      </c>
      <c r="AD34" s="124"/>
      <c r="AE34" s="124"/>
      <c r="AF34" s="124"/>
      <c r="AG34" s="125"/>
    </row>
    <row r="35" spans="1:71" x14ac:dyDescent="0.25">
      <c r="B35" s="118"/>
      <c r="C35" s="119"/>
      <c r="D35" s="119"/>
      <c r="E35" s="119"/>
      <c r="F35" s="189"/>
      <c r="G35" s="131" t="s">
        <v>19</v>
      </c>
      <c r="H35" s="122"/>
      <c r="I35" s="122"/>
      <c r="J35" s="122" t="s">
        <v>81</v>
      </c>
      <c r="K35" s="122"/>
      <c r="L35" s="122"/>
      <c r="M35" s="122"/>
      <c r="N35" s="122"/>
      <c r="O35" s="122"/>
      <c r="P35" s="122"/>
      <c r="Q35" s="106" t="s">
        <v>21</v>
      </c>
      <c r="R35" s="107"/>
      <c r="S35" s="107"/>
      <c r="T35" s="108"/>
      <c r="U35" s="109">
        <v>10400000</v>
      </c>
      <c r="V35" s="110"/>
      <c r="W35" s="110"/>
      <c r="X35" s="111"/>
      <c r="Y35" s="123">
        <v>1.04</v>
      </c>
      <c r="Z35" s="123"/>
      <c r="AA35" s="123"/>
      <c r="AB35" s="123"/>
      <c r="AC35" s="124">
        <f t="shared" si="3"/>
        <v>0</v>
      </c>
      <c r="AD35" s="124"/>
      <c r="AE35" s="124"/>
      <c r="AF35" s="124"/>
      <c r="AG35" s="125"/>
    </row>
    <row r="36" spans="1:71" x14ac:dyDescent="0.25">
      <c r="B36" s="118"/>
      <c r="C36" s="119"/>
      <c r="D36" s="119"/>
      <c r="E36" s="119"/>
      <c r="F36" s="189"/>
      <c r="G36" s="131" t="s">
        <v>19</v>
      </c>
      <c r="H36" s="122"/>
      <c r="I36" s="122"/>
      <c r="J36" s="122" t="s">
        <v>82</v>
      </c>
      <c r="K36" s="122"/>
      <c r="L36" s="122"/>
      <c r="M36" s="122"/>
      <c r="N36" s="122"/>
      <c r="O36" s="122"/>
      <c r="P36" s="122"/>
      <c r="Q36" s="106" t="s">
        <v>83</v>
      </c>
      <c r="R36" s="107"/>
      <c r="S36" s="107"/>
      <c r="T36" s="108"/>
      <c r="U36" s="109">
        <v>10500000</v>
      </c>
      <c r="V36" s="110"/>
      <c r="W36" s="110"/>
      <c r="X36" s="111"/>
      <c r="Y36" s="123">
        <v>1.05</v>
      </c>
      <c r="Z36" s="123"/>
      <c r="AA36" s="123"/>
      <c r="AB36" s="123"/>
      <c r="AC36" s="124">
        <f t="shared" si="3"/>
        <v>0</v>
      </c>
      <c r="AD36" s="124"/>
      <c r="AE36" s="124"/>
      <c r="AF36" s="124"/>
      <c r="AG36" s="125"/>
    </row>
    <row r="37" spans="1:71" hidden="1" x14ac:dyDescent="0.25">
      <c r="B37" s="118"/>
      <c r="C37" s="119"/>
      <c r="D37" s="119"/>
      <c r="E37" s="119"/>
      <c r="F37" s="189"/>
      <c r="G37" s="131" t="s">
        <v>19</v>
      </c>
      <c r="H37" s="122"/>
      <c r="I37" s="122"/>
      <c r="J37" s="196" t="s">
        <v>84</v>
      </c>
      <c r="K37" s="196"/>
      <c r="L37" s="196"/>
      <c r="M37" s="196"/>
      <c r="N37" s="196"/>
      <c r="O37" s="196"/>
      <c r="P37" s="196"/>
      <c r="Q37" s="197" t="s">
        <v>21</v>
      </c>
      <c r="R37" s="197"/>
      <c r="S37" s="197"/>
      <c r="T37" s="197"/>
      <c r="U37" s="197"/>
      <c r="V37" s="197"/>
      <c r="W37" s="197"/>
      <c r="X37" s="197"/>
      <c r="Y37" s="123">
        <v>1.056</v>
      </c>
      <c r="Z37" s="123"/>
      <c r="AA37" s="123"/>
      <c r="AB37" s="123"/>
      <c r="AC37" s="124">
        <f t="shared" si="3"/>
        <v>0</v>
      </c>
      <c r="AD37" s="124"/>
      <c r="AE37" s="124"/>
      <c r="AF37" s="124"/>
      <c r="AG37" s="125"/>
    </row>
    <row r="38" spans="1:71" ht="14.45" customHeight="1" x14ac:dyDescent="0.25">
      <c r="B38" s="118"/>
      <c r="C38" s="119"/>
      <c r="D38" s="119"/>
      <c r="E38" s="119"/>
      <c r="F38" s="189"/>
      <c r="G38" s="131" t="s">
        <v>19</v>
      </c>
      <c r="H38" s="122"/>
      <c r="I38" s="122"/>
      <c r="J38" s="122" t="s">
        <v>85</v>
      </c>
      <c r="K38" s="122"/>
      <c r="L38" s="122"/>
      <c r="M38" s="122"/>
      <c r="N38" s="122"/>
      <c r="O38" s="122"/>
      <c r="P38" s="122"/>
      <c r="Q38" s="106" t="s">
        <v>21</v>
      </c>
      <c r="R38" s="107"/>
      <c r="S38" s="107"/>
      <c r="T38" s="108"/>
      <c r="U38" s="109">
        <v>9600000</v>
      </c>
      <c r="V38" s="110"/>
      <c r="W38" s="110"/>
      <c r="X38" s="111"/>
      <c r="Y38" s="123">
        <v>0.96</v>
      </c>
      <c r="Z38" s="123"/>
      <c r="AA38" s="123"/>
      <c r="AB38" s="123"/>
      <c r="AC38" s="124">
        <f t="shared" si="3"/>
        <v>0</v>
      </c>
      <c r="AD38" s="124"/>
      <c r="AE38" s="124"/>
      <c r="AF38" s="124"/>
      <c r="AG38" s="125"/>
      <c r="AJ38" s="23"/>
      <c r="AK38" s="192" t="s">
        <v>613</v>
      </c>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c r="BN38" s="192"/>
      <c r="BO38" s="192"/>
      <c r="BP38" s="192"/>
      <c r="BQ38" s="192"/>
      <c r="BR38" s="23"/>
      <c r="BS38" s="23"/>
    </row>
    <row r="39" spans="1:71" ht="14.45" customHeight="1" x14ac:dyDescent="0.25">
      <c r="B39" s="118"/>
      <c r="C39" s="119"/>
      <c r="D39" s="119"/>
      <c r="E39" s="119"/>
      <c r="F39" s="189"/>
      <c r="G39" s="131" t="s">
        <v>19</v>
      </c>
      <c r="H39" s="122"/>
      <c r="I39" s="122"/>
      <c r="J39" s="122" t="s">
        <v>86</v>
      </c>
      <c r="K39" s="122"/>
      <c r="L39" s="122"/>
      <c r="M39" s="122"/>
      <c r="N39" s="122"/>
      <c r="O39" s="122"/>
      <c r="P39" s="122"/>
      <c r="Q39" s="106" t="s">
        <v>21</v>
      </c>
      <c r="R39" s="107"/>
      <c r="S39" s="107"/>
      <c r="T39" s="108"/>
      <c r="U39" s="109">
        <v>9600000</v>
      </c>
      <c r="V39" s="110"/>
      <c r="W39" s="110"/>
      <c r="X39" s="111"/>
      <c r="Y39" s="123">
        <v>0.96</v>
      </c>
      <c r="Z39" s="123"/>
      <c r="AA39" s="123"/>
      <c r="AB39" s="123"/>
      <c r="AC39" s="124">
        <f t="shared" si="3"/>
        <v>0</v>
      </c>
      <c r="AD39" s="124"/>
      <c r="AE39" s="124"/>
      <c r="AF39" s="124"/>
      <c r="AG39" s="125"/>
      <c r="AI39" s="23"/>
      <c r="AJ39" s="23"/>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23"/>
      <c r="BS39" s="23"/>
    </row>
    <row r="40" spans="1:71" ht="14.45" customHeight="1" thickBot="1" x14ac:dyDescent="0.3">
      <c r="B40" s="165"/>
      <c r="C40" s="166"/>
      <c r="D40" s="166"/>
      <c r="E40" s="166"/>
      <c r="F40" s="198"/>
      <c r="G40" s="142" t="s">
        <v>19</v>
      </c>
      <c r="H40" s="169"/>
      <c r="I40" s="169"/>
      <c r="J40" s="169" t="s">
        <v>87</v>
      </c>
      <c r="K40" s="169"/>
      <c r="L40" s="169"/>
      <c r="M40" s="169"/>
      <c r="N40" s="169"/>
      <c r="O40" s="169"/>
      <c r="P40" s="169"/>
      <c r="Q40" s="143" t="s">
        <v>21</v>
      </c>
      <c r="R40" s="144"/>
      <c r="S40" s="144"/>
      <c r="T40" s="145"/>
      <c r="U40" s="146">
        <v>9600000</v>
      </c>
      <c r="V40" s="147"/>
      <c r="W40" s="147"/>
      <c r="X40" s="148"/>
      <c r="Y40" s="170">
        <v>0.96</v>
      </c>
      <c r="Z40" s="170"/>
      <c r="AA40" s="170"/>
      <c r="AB40" s="170"/>
      <c r="AC40" s="171">
        <f t="shared" si="3"/>
        <v>0</v>
      </c>
      <c r="AD40" s="171"/>
      <c r="AE40" s="171"/>
      <c r="AF40" s="171"/>
      <c r="AG40" s="172"/>
      <c r="AJ40" s="23"/>
      <c r="AK40" s="192" t="s">
        <v>614</v>
      </c>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c r="BN40" s="192"/>
      <c r="BO40" s="192"/>
      <c r="BP40" s="192"/>
      <c r="BQ40" s="199"/>
      <c r="BR40" s="23"/>
      <c r="BS40" s="23"/>
    </row>
    <row r="41" spans="1:71" ht="14.45" customHeight="1" x14ac:dyDescent="0.25">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4"/>
      <c r="AI41" s="23"/>
      <c r="AJ41" s="23"/>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c r="BN41" s="192"/>
      <c r="BO41" s="192"/>
      <c r="BP41" s="192"/>
      <c r="BQ41" s="199"/>
      <c r="BR41" s="23"/>
      <c r="BS41" s="23"/>
    </row>
    <row r="42" spans="1:71" ht="14.45" customHeight="1" x14ac:dyDescent="0.25">
      <c r="A42" s="195" t="s">
        <v>88</v>
      </c>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23"/>
      <c r="AJ42" s="23"/>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c r="BN42" s="192"/>
      <c r="BO42" s="192"/>
      <c r="BP42" s="192"/>
      <c r="BQ42" s="199"/>
      <c r="BR42" s="23"/>
      <c r="BS42" s="23"/>
    </row>
    <row r="43" spans="1:71" ht="14.45" customHeight="1" x14ac:dyDescent="0.25">
      <c r="A43" s="195"/>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J43" s="23"/>
      <c r="AK43" s="192" t="s">
        <v>615</v>
      </c>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23"/>
      <c r="BS43" s="23"/>
    </row>
    <row r="44" spans="1:71" ht="14.45" customHeight="1" x14ac:dyDescent="0.25">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3"/>
      <c r="AJ44" s="23"/>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c r="BN44" s="192"/>
      <c r="BO44" s="192"/>
      <c r="BP44" s="192"/>
      <c r="BQ44" s="192"/>
      <c r="BR44" s="23"/>
      <c r="BS44" s="23"/>
    </row>
    <row r="45" spans="1:71" ht="14.45" customHeight="1" x14ac:dyDescent="0.25">
      <c r="AJ45" s="23"/>
      <c r="AK45" s="192" t="s">
        <v>616</v>
      </c>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c r="BN45" s="192"/>
      <c r="BO45" s="192"/>
      <c r="BP45" s="192"/>
      <c r="BQ45" s="192"/>
      <c r="BR45" s="23"/>
      <c r="BS45" s="23"/>
    </row>
    <row r="46" spans="1:71" ht="14.45" customHeight="1" x14ac:dyDescent="0.25">
      <c r="AI46" s="23"/>
      <c r="AJ46" s="23"/>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c r="BN46" s="192"/>
      <c r="BO46" s="192"/>
      <c r="BP46" s="192"/>
      <c r="BQ46" s="192"/>
      <c r="BR46" s="23"/>
      <c r="BS46" s="23"/>
    </row>
    <row r="47" spans="1:71" x14ac:dyDescent="0.25">
      <c r="AI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sheetData>
  <sheetProtection algorithmName="SHA-512" hashValue="DfwQfYevJbC6gjEY7xBmxIPBfmqaapfiIdsNNsVvXenSg0bL1g++XYLjwR9BFfbClbNZ18xPFzSf4FOEWEPB+A==" saltValue="ySMRF/Bg66hthU+s5BFScQ==" spinCount="100000" sheet="1" objects="1" scenarios="1"/>
  <protectedRanges>
    <protectedRange sqref="B6:F25 B27:F40 AK6:AO14 AK16:AO21 AK23:AO27" name="Tep2024 Veri girişi"/>
  </protectedRanges>
  <mergeCells count="414">
    <mergeCell ref="AK45:BQ46"/>
    <mergeCell ref="B40:F40"/>
    <mergeCell ref="G40:I40"/>
    <mergeCell ref="J40:P40"/>
    <mergeCell ref="Q40:T40"/>
    <mergeCell ref="U40:X40"/>
    <mergeCell ref="B38:F38"/>
    <mergeCell ref="G38:I38"/>
    <mergeCell ref="J38:P38"/>
    <mergeCell ref="Q38:T38"/>
    <mergeCell ref="U38:X38"/>
    <mergeCell ref="Y38:AB38"/>
    <mergeCell ref="Y40:AB40"/>
    <mergeCell ref="AC38:AG38"/>
    <mergeCell ref="AK38:BQ39"/>
    <mergeCell ref="B39:F39"/>
    <mergeCell ref="G39:I39"/>
    <mergeCell ref="J39:P39"/>
    <mergeCell ref="Q39:T39"/>
    <mergeCell ref="U39:X39"/>
    <mergeCell ref="Y39:AB39"/>
    <mergeCell ref="AC39:AG39"/>
    <mergeCell ref="AC40:AG40"/>
    <mergeCell ref="AK40:BQ42"/>
    <mergeCell ref="A42:AH43"/>
    <mergeCell ref="AK43:BQ44"/>
    <mergeCell ref="B37:F37"/>
    <mergeCell ref="G37:I37"/>
    <mergeCell ref="J37:P37"/>
    <mergeCell ref="Q37:X37"/>
    <mergeCell ref="Y37:AB37"/>
    <mergeCell ref="AC37:AG37"/>
    <mergeCell ref="B36:F36"/>
    <mergeCell ref="G36:I36"/>
    <mergeCell ref="J36:P36"/>
    <mergeCell ref="AC35:AG35"/>
    <mergeCell ref="B34:F34"/>
    <mergeCell ref="G34:I34"/>
    <mergeCell ref="J34:P34"/>
    <mergeCell ref="Q34:T34"/>
    <mergeCell ref="U34:X34"/>
    <mergeCell ref="Y34:AB34"/>
    <mergeCell ref="Q36:T36"/>
    <mergeCell ref="U36:X36"/>
    <mergeCell ref="Y36:AB36"/>
    <mergeCell ref="AC34:AG34"/>
    <mergeCell ref="B35:F35"/>
    <mergeCell ref="G35:I35"/>
    <mergeCell ref="J35:P35"/>
    <mergeCell ref="Q35:T35"/>
    <mergeCell ref="U35:X35"/>
    <mergeCell ref="Y35:AB35"/>
    <mergeCell ref="AC36:AG36"/>
    <mergeCell ref="J32:P32"/>
    <mergeCell ref="Q32:T32"/>
    <mergeCell ref="U32:X32"/>
    <mergeCell ref="Y32:AB32"/>
    <mergeCell ref="AC30:AG30"/>
    <mergeCell ref="AK30:BQ31"/>
    <mergeCell ref="AC31:AG31"/>
    <mergeCell ref="AC32:AG32"/>
    <mergeCell ref="B33:F33"/>
    <mergeCell ref="G33:I33"/>
    <mergeCell ref="J33:P33"/>
    <mergeCell ref="Q33:T33"/>
    <mergeCell ref="U33:X33"/>
    <mergeCell ref="Y33:AB33"/>
    <mergeCell ref="AC33:AG33"/>
    <mergeCell ref="B32:F32"/>
    <mergeCell ref="G32:I32"/>
    <mergeCell ref="B30:F30"/>
    <mergeCell ref="G30:I30"/>
    <mergeCell ref="J30:P30"/>
    <mergeCell ref="Q30:T30"/>
    <mergeCell ref="U30:X30"/>
    <mergeCell ref="Y30:AB30"/>
    <mergeCell ref="B31:F31"/>
    <mergeCell ref="G31:I31"/>
    <mergeCell ref="J31:P31"/>
    <mergeCell ref="Q31:T31"/>
    <mergeCell ref="U31:X31"/>
    <mergeCell ref="Y31:AB31"/>
    <mergeCell ref="B28:F28"/>
    <mergeCell ref="G28:I28"/>
    <mergeCell ref="J28:P28"/>
    <mergeCell ref="Q28:T28"/>
    <mergeCell ref="U28:X28"/>
    <mergeCell ref="Y28:AB28"/>
    <mergeCell ref="AC28:AG28"/>
    <mergeCell ref="AK28:BK29"/>
    <mergeCell ref="BL28:BP29"/>
    <mergeCell ref="B29:F29"/>
    <mergeCell ref="G29:I29"/>
    <mergeCell ref="J29:P29"/>
    <mergeCell ref="Q29:T29"/>
    <mergeCell ref="U29:X29"/>
    <mergeCell ref="Y29:AB29"/>
    <mergeCell ref="AC29:AG29"/>
    <mergeCell ref="BL26:BP26"/>
    <mergeCell ref="B27:F27"/>
    <mergeCell ref="G27:I27"/>
    <mergeCell ref="J27:P27"/>
    <mergeCell ref="Q27:T27"/>
    <mergeCell ref="U27:X27"/>
    <mergeCell ref="Y27:AB27"/>
    <mergeCell ref="AC27:AG27"/>
    <mergeCell ref="AK27:AO27"/>
    <mergeCell ref="AP27:AR27"/>
    <mergeCell ref="AS27:AY27"/>
    <mergeCell ref="AZ27:BC27"/>
    <mergeCell ref="BD27:BG27"/>
    <mergeCell ref="BH27:BK27"/>
    <mergeCell ref="BL27:BP27"/>
    <mergeCell ref="B26:X26"/>
    <mergeCell ref="Y26:AB26"/>
    <mergeCell ref="AC26:AG26"/>
    <mergeCell ref="AK26:AO26"/>
    <mergeCell ref="AP26:AR26"/>
    <mergeCell ref="AS26:AY26"/>
    <mergeCell ref="AZ26:BC26"/>
    <mergeCell ref="BD26:BG26"/>
    <mergeCell ref="BH26:BK26"/>
    <mergeCell ref="AS24:AY24"/>
    <mergeCell ref="AZ24:BC24"/>
    <mergeCell ref="BD24:BG24"/>
    <mergeCell ref="BH24:BK24"/>
    <mergeCell ref="BL24:BP24"/>
    <mergeCell ref="B25:F25"/>
    <mergeCell ref="G25:I25"/>
    <mergeCell ref="J25:P25"/>
    <mergeCell ref="Q25:T25"/>
    <mergeCell ref="U25:X25"/>
    <mergeCell ref="Y25:AB25"/>
    <mergeCell ref="AC25:AG25"/>
    <mergeCell ref="AK25:AO25"/>
    <mergeCell ref="AP25:AR25"/>
    <mergeCell ref="AS25:AY25"/>
    <mergeCell ref="AZ25:BC25"/>
    <mergeCell ref="BD25:BG25"/>
    <mergeCell ref="BH25:BK25"/>
    <mergeCell ref="BL25:BP25"/>
    <mergeCell ref="B24:F24"/>
    <mergeCell ref="G24:I24"/>
    <mergeCell ref="J24:P24"/>
    <mergeCell ref="Q24:T24"/>
    <mergeCell ref="U24:X24"/>
    <mergeCell ref="Y24:AB24"/>
    <mergeCell ref="AC24:AG24"/>
    <mergeCell ref="AK24:AO24"/>
    <mergeCell ref="AP24:AR24"/>
    <mergeCell ref="BL22:BP22"/>
    <mergeCell ref="B23:F23"/>
    <mergeCell ref="G23:I23"/>
    <mergeCell ref="J23:P23"/>
    <mergeCell ref="Q23:T23"/>
    <mergeCell ref="U23:X23"/>
    <mergeCell ref="Y23:AB23"/>
    <mergeCell ref="AC23:AG23"/>
    <mergeCell ref="AK23:AO23"/>
    <mergeCell ref="AP23:AR23"/>
    <mergeCell ref="AS23:AY23"/>
    <mergeCell ref="AZ23:BC23"/>
    <mergeCell ref="BD23:BG23"/>
    <mergeCell ref="BH23:BK23"/>
    <mergeCell ref="BL23:BP23"/>
    <mergeCell ref="B22:F22"/>
    <mergeCell ref="G22:I22"/>
    <mergeCell ref="J22:P22"/>
    <mergeCell ref="Q22:T22"/>
    <mergeCell ref="U22:X22"/>
    <mergeCell ref="Y22:AB22"/>
    <mergeCell ref="AC22:AG22"/>
    <mergeCell ref="AK22:BG22"/>
    <mergeCell ref="BH22:BK22"/>
    <mergeCell ref="AS20:AY20"/>
    <mergeCell ref="AZ20:BC20"/>
    <mergeCell ref="BD20:BG20"/>
    <mergeCell ref="BH20:BK20"/>
    <mergeCell ref="BL20:BP20"/>
    <mergeCell ref="AS21:AY21"/>
    <mergeCell ref="AZ21:BC21"/>
    <mergeCell ref="BD21:BG21"/>
    <mergeCell ref="BH21:BK21"/>
    <mergeCell ref="BL21:BP21"/>
    <mergeCell ref="B21:F21"/>
    <mergeCell ref="G21:I21"/>
    <mergeCell ref="J21:P21"/>
    <mergeCell ref="Q21:T21"/>
    <mergeCell ref="U21:X21"/>
    <mergeCell ref="Y21:AB21"/>
    <mergeCell ref="AC21:AG21"/>
    <mergeCell ref="AK21:AO21"/>
    <mergeCell ref="AP21:AR21"/>
    <mergeCell ref="B20:F20"/>
    <mergeCell ref="G20:I20"/>
    <mergeCell ref="J20:P20"/>
    <mergeCell ref="Q20:T20"/>
    <mergeCell ref="U20:X20"/>
    <mergeCell ref="Y20:AB20"/>
    <mergeCell ref="AC20:AG20"/>
    <mergeCell ref="AK20:AO20"/>
    <mergeCell ref="AP20:AR20"/>
    <mergeCell ref="AS19:AY19"/>
    <mergeCell ref="AZ19:BC19"/>
    <mergeCell ref="BD19:BG19"/>
    <mergeCell ref="BH19:BK19"/>
    <mergeCell ref="BL19:BP19"/>
    <mergeCell ref="B18:F18"/>
    <mergeCell ref="G18:I18"/>
    <mergeCell ref="J18:P18"/>
    <mergeCell ref="Q18:T18"/>
    <mergeCell ref="U18:X18"/>
    <mergeCell ref="B19:F19"/>
    <mergeCell ref="G19:I19"/>
    <mergeCell ref="J19:P19"/>
    <mergeCell ref="Q19:T19"/>
    <mergeCell ref="U19:X19"/>
    <mergeCell ref="Y19:AB19"/>
    <mergeCell ref="AC19:AG19"/>
    <mergeCell ref="AK19:AO19"/>
    <mergeCell ref="AP19:AR19"/>
    <mergeCell ref="Y18:AB18"/>
    <mergeCell ref="AC18:AG18"/>
    <mergeCell ref="AK18:AO18"/>
    <mergeCell ref="AP18:AR18"/>
    <mergeCell ref="AS18:AY18"/>
    <mergeCell ref="AS16:AY16"/>
    <mergeCell ref="AZ16:BC16"/>
    <mergeCell ref="BD16:BG16"/>
    <mergeCell ref="BH16:BK16"/>
    <mergeCell ref="BL16:BP16"/>
    <mergeCell ref="AS17:AY17"/>
    <mergeCell ref="AZ17:BC17"/>
    <mergeCell ref="BD17:BG17"/>
    <mergeCell ref="BH17:BK17"/>
    <mergeCell ref="BL17:BP17"/>
    <mergeCell ref="AZ18:BC18"/>
    <mergeCell ref="BD18:BG18"/>
    <mergeCell ref="BH18:BK18"/>
    <mergeCell ref="BL18:BP18"/>
    <mergeCell ref="B17:F17"/>
    <mergeCell ref="G17:I17"/>
    <mergeCell ref="J17:P17"/>
    <mergeCell ref="Q17:T17"/>
    <mergeCell ref="U17:X17"/>
    <mergeCell ref="Y17:AB17"/>
    <mergeCell ref="AC17:AG17"/>
    <mergeCell ref="AK17:AO17"/>
    <mergeCell ref="AP17:AR17"/>
    <mergeCell ref="B16:F16"/>
    <mergeCell ref="G16:I16"/>
    <mergeCell ref="J16:P16"/>
    <mergeCell ref="Q16:T16"/>
    <mergeCell ref="U16:X16"/>
    <mergeCell ref="Y16:AB16"/>
    <mergeCell ref="AC16:AG16"/>
    <mergeCell ref="AK16:AO16"/>
    <mergeCell ref="AP16:AR16"/>
    <mergeCell ref="AS14:AY14"/>
    <mergeCell ref="AZ14:BC14"/>
    <mergeCell ref="BD14:BG14"/>
    <mergeCell ref="BH14:BK14"/>
    <mergeCell ref="BL14:BP14"/>
    <mergeCell ref="B15:F15"/>
    <mergeCell ref="G15:I15"/>
    <mergeCell ref="J15:P15"/>
    <mergeCell ref="Q15:T15"/>
    <mergeCell ref="U15:X15"/>
    <mergeCell ref="Y15:AB15"/>
    <mergeCell ref="AC15:AG15"/>
    <mergeCell ref="AK15:BG15"/>
    <mergeCell ref="BH15:BK15"/>
    <mergeCell ref="BL15:BP15"/>
    <mergeCell ref="B14:F14"/>
    <mergeCell ref="G14:I14"/>
    <mergeCell ref="J14:P14"/>
    <mergeCell ref="Q14:T14"/>
    <mergeCell ref="U14:X14"/>
    <mergeCell ref="Y14:AB14"/>
    <mergeCell ref="AC14:AG14"/>
    <mergeCell ref="AK14:AO14"/>
    <mergeCell ref="AP14:AR14"/>
    <mergeCell ref="AS13:AY13"/>
    <mergeCell ref="AZ13:BC13"/>
    <mergeCell ref="BD13:BG13"/>
    <mergeCell ref="BH13:BK13"/>
    <mergeCell ref="BL13:BP13"/>
    <mergeCell ref="B12:F12"/>
    <mergeCell ref="G12:I12"/>
    <mergeCell ref="J12:P12"/>
    <mergeCell ref="Q12:T12"/>
    <mergeCell ref="U12:X12"/>
    <mergeCell ref="B13:F13"/>
    <mergeCell ref="G13:I13"/>
    <mergeCell ref="J13:P13"/>
    <mergeCell ref="Q13:T13"/>
    <mergeCell ref="U13:X13"/>
    <mergeCell ref="Y13:AB13"/>
    <mergeCell ref="AC13:AG13"/>
    <mergeCell ref="AK13:AO13"/>
    <mergeCell ref="AP13:AR13"/>
    <mergeCell ref="Y12:AB12"/>
    <mergeCell ref="AC12:AG12"/>
    <mergeCell ref="AK12:AO12"/>
    <mergeCell ref="AP12:AR12"/>
    <mergeCell ref="AS12:AY12"/>
    <mergeCell ref="AS10:AY10"/>
    <mergeCell ref="AZ10:BC10"/>
    <mergeCell ref="BD10:BG10"/>
    <mergeCell ref="BH10:BK10"/>
    <mergeCell ref="BL10:BP10"/>
    <mergeCell ref="AS11:AY11"/>
    <mergeCell ref="AZ11:BC11"/>
    <mergeCell ref="BD11:BG11"/>
    <mergeCell ref="BH11:BK11"/>
    <mergeCell ref="BL11:BP11"/>
    <mergeCell ref="AZ12:BC12"/>
    <mergeCell ref="BD12:BG12"/>
    <mergeCell ref="BH12:BK12"/>
    <mergeCell ref="BL12:BP12"/>
    <mergeCell ref="B11:F11"/>
    <mergeCell ref="G11:I11"/>
    <mergeCell ref="J11:P11"/>
    <mergeCell ref="Q11:T11"/>
    <mergeCell ref="U11:X11"/>
    <mergeCell ref="Y11:AB11"/>
    <mergeCell ref="AC11:AG11"/>
    <mergeCell ref="AK11:AO11"/>
    <mergeCell ref="AP11:AR11"/>
    <mergeCell ref="B10:F10"/>
    <mergeCell ref="G10:I10"/>
    <mergeCell ref="J10:P10"/>
    <mergeCell ref="Q10:T10"/>
    <mergeCell ref="U10:X10"/>
    <mergeCell ref="Y10:AB10"/>
    <mergeCell ref="AC10:AG10"/>
    <mergeCell ref="AK10:AO10"/>
    <mergeCell ref="AP10:AR10"/>
    <mergeCell ref="AS9:AY9"/>
    <mergeCell ref="AZ9:BC9"/>
    <mergeCell ref="BD9:BG9"/>
    <mergeCell ref="BH9:BK9"/>
    <mergeCell ref="BL9:BP9"/>
    <mergeCell ref="B8:F8"/>
    <mergeCell ref="G8:I8"/>
    <mergeCell ref="J8:P8"/>
    <mergeCell ref="Q8:T8"/>
    <mergeCell ref="U8:X8"/>
    <mergeCell ref="B9:F9"/>
    <mergeCell ref="G9:I9"/>
    <mergeCell ref="J9:P9"/>
    <mergeCell ref="Q9:T9"/>
    <mergeCell ref="U9:X9"/>
    <mergeCell ref="Y9:AB9"/>
    <mergeCell ref="AC9:AG9"/>
    <mergeCell ref="AK9:AO9"/>
    <mergeCell ref="AP9:AR9"/>
    <mergeCell ref="Y8:AB8"/>
    <mergeCell ref="AC8:AG8"/>
    <mergeCell ref="AK8:AO8"/>
    <mergeCell ref="AP8:AR8"/>
    <mergeCell ref="AS8:AY8"/>
    <mergeCell ref="AS6:AY6"/>
    <mergeCell ref="AZ6:BC6"/>
    <mergeCell ref="BD6:BG6"/>
    <mergeCell ref="BH6:BK6"/>
    <mergeCell ref="BL6:BP6"/>
    <mergeCell ref="AS7:AY7"/>
    <mergeCell ref="AZ7:BC7"/>
    <mergeCell ref="BD7:BG7"/>
    <mergeCell ref="BH7:BK7"/>
    <mergeCell ref="BL7:BP7"/>
    <mergeCell ref="AZ8:BC8"/>
    <mergeCell ref="BD8:BG8"/>
    <mergeCell ref="BH8:BK8"/>
    <mergeCell ref="BL8:BP8"/>
    <mergeCell ref="B7:F7"/>
    <mergeCell ref="G7:I7"/>
    <mergeCell ref="J7:P7"/>
    <mergeCell ref="Q7:T7"/>
    <mergeCell ref="U7:X7"/>
    <mergeCell ref="Y7:AB7"/>
    <mergeCell ref="AC7:AG7"/>
    <mergeCell ref="AK7:AO7"/>
    <mergeCell ref="AP7:AR7"/>
    <mergeCell ref="B6:F6"/>
    <mergeCell ref="G6:I6"/>
    <mergeCell ref="J6:P6"/>
    <mergeCell ref="Q6:T6"/>
    <mergeCell ref="U6:X6"/>
    <mergeCell ref="Y6:AB6"/>
    <mergeCell ref="AC6:AG6"/>
    <mergeCell ref="AK6:AO6"/>
    <mergeCell ref="AP6:AR6"/>
    <mergeCell ref="BH2:BK4"/>
    <mergeCell ref="BL2:BP4"/>
    <mergeCell ref="B5:X5"/>
    <mergeCell ref="Y5:AB5"/>
    <mergeCell ref="AC5:AG5"/>
    <mergeCell ref="AK5:BG5"/>
    <mergeCell ref="BH5:BK5"/>
    <mergeCell ref="BL5:BP5"/>
    <mergeCell ref="AC2:AG4"/>
    <mergeCell ref="AK2:AO4"/>
    <mergeCell ref="AP2:AR4"/>
    <mergeCell ref="AS2:AY4"/>
    <mergeCell ref="AZ2:BC4"/>
    <mergeCell ref="BD2:BG4"/>
    <mergeCell ref="B2:F4"/>
    <mergeCell ref="G2:I4"/>
    <mergeCell ref="J2:P4"/>
    <mergeCell ref="Q2:T4"/>
    <mergeCell ref="U2:X4"/>
    <mergeCell ref="Y2:AB4"/>
  </mergeCells>
  <pageMargins left="0.41666666666666669" right="0.33333333333333331" top="1.6858974358974359" bottom="0.75" header="0.3" footer="0.3"/>
  <pageSetup paperSize="9" scale="97" orientation="portrait" r:id="rId1"/>
  <headerFooter>
    <oddHeader xml:space="preserve">&amp;L&amp;G&amp;C
&amp;"Times New Roman,Kalın"&amp;12ENERJİ VERİMLİLİĞİ VE ÇEVRE DAİRESİ BAŞKANLIĞI&amp;11
&amp;10&amp;K02-046YAKITLARIN TEP DÖNÜŞÜMÜ TABLOSU ve BİRİM ÇEVİRİCİ&amp;11&amp;K01+000
</oddHeader>
    <oddFooter>&amp;L&amp;"Times New Roman,Kalın"&amp;8
Bilgi İçin : 
Telefon :  (0312) 212 64 20 - 6100
e-Posta : portal.bilgi@enerji.gov.tr</oddFooter>
  </headerFooter>
  <colBreaks count="1" manualBreakCount="1">
    <brk id="35" max="46"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workbookViewId="0">
      <pane ySplit="1" topLeftCell="A208" activePane="bottomLeft" state="frozen"/>
      <selection pane="bottomLeft" activeCell="B30" sqref="B30"/>
    </sheetView>
  </sheetViews>
  <sheetFormatPr defaultColWidth="14.42578125" defaultRowHeight="15" customHeight="1" x14ac:dyDescent="0.25"/>
  <cols>
    <col min="1" max="1" width="8.140625" customWidth="1"/>
    <col min="2" max="2" width="238.140625" customWidth="1"/>
    <col min="3" max="26" width="8.7109375" customWidth="1"/>
  </cols>
  <sheetData>
    <row r="1" spans="1:2" ht="22.5" customHeight="1" x14ac:dyDescent="0.25">
      <c r="A1" s="2" t="s">
        <v>89</v>
      </c>
      <c r="B1" s="2" t="s">
        <v>90</v>
      </c>
    </row>
    <row r="2" spans="1:2" x14ac:dyDescent="0.25">
      <c r="A2" s="3" t="s">
        <v>91</v>
      </c>
      <c r="B2" s="3" t="s">
        <v>92</v>
      </c>
    </row>
    <row r="3" spans="1:2" x14ac:dyDescent="0.25">
      <c r="A3" s="3" t="s">
        <v>93</v>
      </c>
      <c r="B3" s="3" t="s">
        <v>94</v>
      </c>
    </row>
    <row r="4" spans="1:2" x14ac:dyDescent="0.25">
      <c r="A4" s="3" t="s">
        <v>95</v>
      </c>
      <c r="B4" s="3" t="s">
        <v>96</v>
      </c>
    </row>
    <row r="5" spans="1:2" x14ac:dyDescent="0.25">
      <c r="A5" s="3" t="s">
        <v>97</v>
      </c>
      <c r="B5" s="3" t="s">
        <v>98</v>
      </c>
    </row>
    <row r="6" spans="1:2" x14ac:dyDescent="0.25">
      <c r="A6" s="3" t="s">
        <v>99</v>
      </c>
      <c r="B6" s="3" t="s">
        <v>100</v>
      </c>
    </row>
    <row r="7" spans="1:2" x14ac:dyDescent="0.25">
      <c r="A7" s="3" t="s">
        <v>101</v>
      </c>
      <c r="B7" s="3" t="s">
        <v>102</v>
      </c>
    </row>
    <row r="8" spans="1:2" x14ac:dyDescent="0.25">
      <c r="A8" s="3" t="s">
        <v>103</v>
      </c>
      <c r="B8" s="3" t="s">
        <v>104</v>
      </c>
    </row>
    <row r="9" spans="1:2" x14ac:dyDescent="0.25">
      <c r="A9" s="3" t="s">
        <v>105</v>
      </c>
      <c r="B9" s="3" t="s">
        <v>106</v>
      </c>
    </row>
    <row r="10" spans="1:2" x14ac:dyDescent="0.25">
      <c r="A10" s="3" t="s">
        <v>107</v>
      </c>
      <c r="B10" s="3" t="s">
        <v>108</v>
      </c>
    </row>
    <row r="11" spans="1:2" x14ac:dyDescent="0.25">
      <c r="A11" s="3" t="s">
        <v>109</v>
      </c>
      <c r="B11" s="3" t="s">
        <v>110</v>
      </c>
    </row>
    <row r="12" spans="1:2" x14ac:dyDescent="0.25">
      <c r="A12" s="3" t="s">
        <v>111</v>
      </c>
      <c r="B12" s="3" t="s">
        <v>112</v>
      </c>
    </row>
    <row r="13" spans="1:2" x14ac:dyDescent="0.25">
      <c r="A13" s="3" t="s">
        <v>113</v>
      </c>
      <c r="B13" s="3" t="s">
        <v>114</v>
      </c>
    </row>
    <row r="14" spans="1:2" x14ac:dyDescent="0.25">
      <c r="A14" s="3" t="s">
        <v>115</v>
      </c>
      <c r="B14" s="3" t="s">
        <v>116</v>
      </c>
    </row>
    <row r="15" spans="1:2" x14ac:dyDescent="0.25">
      <c r="A15" s="3" t="s">
        <v>117</v>
      </c>
      <c r="B15" s="3" t="s">
        <v>118</v>
      </c>
    </row>
    <row r="16" spans="1:2" x14ac:dyDescent="0.25">
      <c r="A16" s="3" t="s">
        <v>119</v>
      </c>
      <c r="B16" s="3" t="s">
        <v>120</v>
      </c>
    </row>
    <row r="17" spans="1:2" x14ac:dyDescent="0.25">
      <c r="A17" s="3" t="s">
        <v>121</v>
      </c>
      <c r="B17" s="3" t="s">
        <v>122</v>
      </c>
    </row>
    <row r="18" spans="1:2" x14ac:dyDescent="0.25">
      <c r="A18" s="3" t="s">
        <v>123</v>
      </c>
      <c r="B18" s="3" t="s">
        <v>124</v>
      </c>
    </row>
    <row r="19" spans="1:2" x14ac:dyDescent="0.25">
      <c r="A19" s="3" t="s">
        <v>125</v>
      </c>
      <c r="B19" s="3" t="s">
        <v>126</v>
      </c>
    </row>
    <row r="20" spans="1:2" x14ac:dyDescent="0.25">
      <c r="A20" s="3" t="s">
        <v>127</v>
      </c>
      <c r="B20" s="3" t="s">
        <v>128</v>
      </c>
    </row>
    <row r="21" spans="1:2" ht="15.75" customHeight="1" x14ac:dyDescent="0.25">
      <c r="A21" s="3" t="s">
        <v>129</v>
      </c>
      <c r="B21" s="3" t="s">
        <v>130</v>
      </c>
    </row>
    <row r="22" spans="1:2" ht="15.75" customHeight="1" x14ac:dyDescent="0.25">
      <c r="A22" s="3" t="s">
        <v>131</v>
      </c>
      <c r="B22" s="3" t="s">
        <v>132</v>
      </c>
    </row>
    <row r="23" spans="1:2" ht="15.75" customHeight="1" x14ac:dyDescent="0.25">
      <c r="A23" s="3" t="s">
        <v>133</v>
      </c>
      <c r="B23" s="3" t="s">
        <v>134</v>
      </c>
    </row>
    <row r="24" spans="1:2" ht="15.75" customHeight="1" x14ac:dyDescent="0.25">
      <c r="A24" s="3" t="s">
        <v>135</v>
      </c>
      <c r="B24" s="3" t="s">
        <v>136</v>
      </c>
    </row>
    <row r="25" spans="1:2" ht="15.75" customHeight="1" x14ac:dyDescent="0.25">
      <c r="A25" s="3" t="s">
        <v>137</v>
      </c>
      <c r="B25" s="3" t="s">
        <v>138</v>
      </c>
    </row>
    <row r="26" spans="1:2" ht="15.75" customHeight="1" x14ac:dyDescent="0.25">
      <c r="A26" s="3" t="s">
        <v>139</v>
      </c>
      <c r="B26" s="3" t="s">
        <v>140</v>
      </c>
    </row>
    <row r="27" spans="1:2" ht="15.75" customHeight="1" x14ac:dyDescent="0.25">
      <c r="A27" s="3" t="s">
        <v>141</v>
      </c>
      <c r="B27" s="3" t="s">
        <v>142</v>
      </c>
    </row>
    <row r="28" spans="1:2" ht="15.75" customHeight="1" x14ac:dyDescent="0.25">
      <c r="A28" s="3" t="s">
        <v>143</v>
      </c>
      <c r="B28" s="3" t="s">
        <v>144</v>
      </c>
    </row>
    <row r="29" spans="1:2" ht="15.75" customHeight="1" x14ac:dyDescent="0.25">
      <c r="A29" s="3" t="s">
        <v>145</v>
      </c>
      <c r="B29" s="3" t="s">
        <v>146</v>
      </c>
    </row>
    <row r="30" spans="1:2" ht="15.75" customHeight="1" x14ac:dyDescent="0.25">
      <c r="A30" s="3" t="s">
        <v>147</v>
      </c>
      <c r="B30" s="3" t="s">
        <v>148</v>
      </c>
    </row>
    <row r="31" spans="1:2" ht="15.75" customHeight="1" x14ac:dyDescent="0.25">
      <c r="A31" s="3" t="s">
        <v>149</v>
      </c>
      <c r="B31" s="3" t="s">
        <v>150</v>
      </c>
    </row>
    <row r="32" spans="1:2" ht="15.75" customHeight="1" x14ac:dyDescent="0.25">
      <c r="A32" s="3" t="s">
        <v>151</v>
      </c>
      <c r="B32" s="3" t="s">
        <v>152</v>
      </c>
    </row>
    <row r="33" spans="1:2" ht="15.75" customHeight="1" x14ac:dyDescent="0.25">
      <c r="A33" s="3" t="s">
        <v>153</v>
      </c>
      <c r="B33" s="3" t="s">
        <v>154</v>
      </c>
    </row>
    <row r="34" spans="1:2" ht="15.75" customHeight="1" x14ac:dyDescent="0.25">
      <c r="A34" s="3" t="s">
        <v>155</v>
      </c>
      <c r="B34" s="3" t="s">
        <v>156</v>
      </c>
    </row>
    <row r="35" spans="1:2" ht="15.75" customHeight="1" x14ac:dyDescent="0.25">
      <c r="A35" s="3" t="s">
        <v>157</v>
      </c>
      <c r="B35" s="3" t="s">
        <v>158</v>
      </c>
    </row>
    <row r="36" spans="1:2" ht="15.75" customHeight="1" x14ac:dyDescent="0.25">
      <c r="A36" s="3" t="s">
        <v>159</v>
      </c>
      <c r="B36" s="3" t="s">
        <v>160</v>
      </c>
    </row>
    <row r="37" spans="1:2" ht="15.75" customHeight="1" x14ac:dyDescent="0.25">
      <c r="A37" s="3" t="s">
        <v>161</v>
      </c>
      <c r="B37" s="3" t="s">
        <v>162</v>
      </c>
    </row>
    <row r="38" spans="1:2" ht="15.75" customHeight="1" x14ac:dyDescent="0.25">
      <c r="A38" s="3" t="s">
        <v>163</v>
      </c>
      <c r="B38" s="3" t="s">
        <v>164</v>
      </c>
    </row>
    <row r="39" spans="1:2" ht="15.75" customHeight="1" x14ac:dyDescent="0.25">
      <c r="A39" s="3" t="s">
        <v>165</v>
      </c>
      <c r="B39" s="3" t="s">
        <v>166</v>
      </c>
    </row>
    <row r="40" spans="1:2" ht="15.75" customHeight="1" x14ac:dyDescent="0.25">
      <c r="A40" s="3" t="s">
        <v>167</v>
      </c>
      <c r="B40" s="3" t="s">
        <v>168</v>
      </c>
    </row>
    <row r="41" spans="1:2" ht="15.75" customHeight="1" x14ac:dyDescent="0.25">
      <c r="A41" s="3" t="s">
        <v>169</v>
      </c>
      <c r="B41" s="3" t="s">
        <v>170</v>
      </c>
    </row>
    <row r="42" spans="1:2" ht="15.75" customHeight="1" x14ac:dyDescent="0.25">
      <c r="A42" s="3" t="s">
        <v>171</v>
      </c>
      <c r="B42" s="3" t="s">
        <v>172</v>
      </c>
    </row>
    <row r="43" spans="1:2" ht="15.75" customHeight="1" x14ac:dyDescent="0.25">
      <c r="A43" s="3" t="s">
        <v>173</v>
      </c>
      <c r="B43" s="3" t="s">
        <v>174</v>
      </c>
    </row>
    <row r="44" spans="1:2" ht="15.75" customHeight="1" x14ac:dyDescent="0.25">
      <c r="A44" s="3" t="s">
        <v>175</v>
      </c>
      <c r="B44" s="3" t="s">
        <v>176</v>
      </c>
    </row>
    <row r="45" spans="1:2" ht="15.75" customHeight="1" x14ac:dyDescent="0.25">
      <c r="A45" s="3" t="s">
        <v>177</v>
      </c>
      <c r="B45" s="3" t="s">
        <v>178</v>
      </c>
    </row>
    <row r="46" spans="1:2" ht="15.75" customHeight="1" x14ac:dyDescent="0.25">
      <c r="A46" s="3" t="s">
        <v>179</v>
      </c>
      <c r="B46" s="3" t="s">
        <v>180</v>
      </c>
    </row>
    <row r="47" spans="1:2" ht="15.75" customHeight="1" x14ac:dyDescent="0.25">
      <c r="A47" s="3" t="s">
        <v>181</v>
      </c>
      <c r="B47" s="3" t="s">
        <v>182</v>
      </c>
    </row>
    <row r="48" spans="1:2" ht="15.75" customHeight="1" x14ac:dyDescent="0.25">
      <c r="A48" s="3" t="s">
        <v>183</v>
      </c>
      <c r="B48" s="3" t="s">
        <v>184</v>
      </c>
    </row>
    <row r="49" spans="1:2" ht="15.75" customHeight="1" x14ac:dyDescent="0.25">
      <c r="A49" s="3" t="s">
        <v>185</v>
      </c>
      <c r="B49" s="3" t="s">
        <v>186</v>
      </c>
    </row>
    <row r="50" spans="1:2" ht="15.75" customHeight="1" x14ac:dyDescent="0.25">
      <c r="A50" s="3" t="s">
        <v>187</v>
      </c>
      <c r="B50" s="3" t="s">
        <v>188</v>
      </c>
    </row>
    <row r="51" spans="1:2" ht="15.75" customHeight="1" x14ac:dyDescent="0.25">
      <c r="A51" s="3" t="s">
        <v>189</v>
      </c>
      <c r="B51" s="3" t="s">
        <v>190</v>
      </c>
    </row>
    <row r="52" spans="1:2" ht="15.75" customHeight="1" x14ac:dyDescent="0.25">
      <c r="A52" s="3" t="s">
        <v>191</v>
      </c>
      <c r="B52" s="3" t="s">
        <v>192</v>
      </c>
    </row>
    <row r="53" spans="1:2" ht="15.75" customHeight="1" x14ac:dyDescent="0.25">
      <c r="A53" s="3" t="s">
        <v>193</v>
      </c>
      <c r="B53" s="3" t="s">
        <v>194</v>
      </c>
    </row>
    <row r="54" spans="1:2" ht="15.75" customHeight="1" x14ac:dyDescent="0.25">
      <c r="A54" s="3" t="s">
        <v>195</v>
      </c>
      <c r="B54" s="3" t="s">
        <v>196</v>
      </c>
    </row>
    <row r="55" spans="1:2" ht="15.75" customHeight="1" x14ac:dyDescent="0.25">
      <c r="A55" s="3" t="s">
        <v>197</v>
      </c>
      <c r="B55" s="3" t="s">
        <v>198</v>
      </c>
    </row>
    <row r="56" spans="1:2" ht="15.75" customHeight="1" x14ac:dyDescent="0.25">
      <c r="A56" s="3" t="s">
        <v>199</v>
      </c>
      <c r="B56" s="3" t="s">
        <v>200</v>
      </c>
    </row>
    <row r="57" spans="1:2" ht="15.75" customHeight="1" x14ac:dyDescent="0.25">
      <c r="A57" s="3" t="s">
        <v>201</v>
      </c>
      <c r="B57" s="3" t="s">
        <v>202</v>
      </c>
    </row>
    <row r="58" spans="1:2" ht="15.75" customHeight="1" x14ac:dyDescent="0.25">
      <c r="A58" s="3" t="s">
        <v>203</v>
      </c>
      <c r="B58" s="3" t="s">
        <v>204</v>
      </c>
    </row>
    <row r="59" spans="1:2" ht="15.75" customHeight="1" x14ac:dyDescent="0.25">
      <c r="A59" s="3" t="s">
        <v>205</v>
      </c>
      <c r="B59" s="3" t="s">
        <v>206</v>
      </c>
    </row>
    <row r="60" spans="1:2" ht="15.75" customHeight="1" x14ac:dyDescent="0.25">
      <c r="A60" s="3" t="s">
        <v>207</v>
      </c>
      <c r="B60" s="3" t="s">
        <v>208</v>
      </c>
    </row>
    <row r="61" spans="1:2" ht="15.75" customHeight="1" x14ac:dyDescent="0.25">
      <c r="A61" s="3" t="s">
        <v>209</v>
      </c>
      <c r="B61" s="3" t="s">
        <v>210</v>
      </c>
    </row>
    <row r="62" spans="1:2" ht="15.75" customHeight="1" x14ac:dyDescent="0.25">
      <c r="A62" s="3" t="s">
        <v>211</v>
      </c>
      <c r="B62" s="3" t="s">
        <v>212</v>
      </c>
    </row>
    <row r="63" spans="1:2" ht="15.75" customHeight="1" x14ac:dyDescent="0.25">
      <c r="A63" s="3" t="s">
        <v>213</v>
      </c>
      <c r="B63" s="3" t="s">
        <v>214</v>
      </c>
    </row>
    <row r="64" spans="1:2" ht="15.75" customHeight="1" x14ac:dyDescent="0.25">
      <c r="A64" s="3" t="s">
        <v>215</v>
      </c>
      <c r="B64" s="3" t="s">
        <v>216</v>
      </c>
    </row>
    <row r="65" spans="1:2" ht="15.75" customHeight="1" x14ac:dyDescent="0.25">
      <c r="A65" s="3" t="s">
        <v>217</v>
      </c>
      <c r="B65" s="3" t="s">
        <v>218</v>
      </c>
    </row>
    <row r="66" spans="1:2" ht="15.75" customHeight="1" x14ac:dyDescent="0.25">
      <c r="A66" s="3" t="s">
        <v>219</v>
      </c>
      <c r="B66" s="3" t="s">
        <v>220</v>
      </c>
    </row>
    <row r="67" spans="1:2" ht="15.75" customHeight="1" x14ac:dyDescent="0.25">
      <c r="A67" s="3" t="s">
        <v>221</v>
      </c>
      <c r="B67" s="3" t="s">
        <v>222</v>
      </c>
    </row>
    <row r="68" spans="1:2" ht="15.75" customHeight="1" x14ac:dyDescent="0.25">
      <c r="A68" s="3" t="s">
        <v>223</v>
      </c>
      <c r="B68" s="3" t="s">
        <v>224</v>
      </c>
    </row>
    <row r="69" spans="1:2" ht="15.75" customHeight="1" x14ac:dyDescent="0.25">
      <c r="A69" s="3" t="s">
        <v>225</v>
      </c>
      <c r="B69" s="3" t="s">
        <v>226</v>
      </c>
    </row>
    <row r="70" spans="1:2" ht="15.75" customHeight="1" x14ac:dyDescent="0.25">
      <c r="A70" s="3" t="s">
        <v>227</v>
      </c>
      <c r="B70" s="3" t="s">
        <v>228</v>
      </c>
    </row>
    <row r="71" spans="1:2" ht="15.75" customHeight="1" x14ac:dyDescent="0.25">
      <c r="A71" s="3" t="s">
        <v>229</v>
      </c>
      <c r="B71" s="3" t="s">
        <v>230</v>
      </c>
    </row>
    <row r="72" spans="1:2" ht="15.75" customHeight="1" x14ac:dyDescent="0.25">
      <c r="A72" s="3" t="s">
        <v>231</v>
      </c>
      <c r="B72" s="3" t="s">
        <v>232</v>
      </c>
    </row>
    <row r="73" spans="1:2" ht="15.75" customHeight="1" x14ac:dyDescent="0.25">
      <c r="A73" s="3" t="s">
        <v>233</v>
      </c>
      <c r="B73" s="3" t="s">
        <v>234</v>
      </c>
    </row>
    <row r="74" spans="1:2" ht="15.75" customHeight="1" x14ac:dyDescent="0.25">
      <c r="A74" s="3" t="s">
        <v>235</v>
      </c>
      <c r="B74" s="3" t="s">
        <v>236</v>
      </c>
    </row>
    <row r="75" spans="1:2" ht="15.75" customHeight="1" x14ac:dyDescent="0.25">
      <c r="A75" s="3" t="s">
        <v>237</v>
      </c>
      <c r="B75" s="3" t="s">
        <v>238</v>
      </c>
    </row>
    <row r="76" spans="1:2" ht="15.75" customHeight="1" x14ac:dyDescent="0.25">
      <c r="A76" s="3" t="s">
        <v>239</v>
      </c>
      <c r="B76" s="3" t="s">
        <v>240</v>
      </c>
    </row>
    <row r="77" spans="1:2" ht="15.75" customHeight="1" x14ac:dyDescent="0.25">
      <c r="A77" s="3" t="s">
        <v>241</v>
      </c>
      <c r="B77" s="3" t="s">
        <v>242</v>
      </c>
    </row>
    <row r="78" spans="1:2" ht="15.75" customHeight="1" x14ac:dyDescent="0.25">
      <c r="A78" s="3" t="s">
        <v>243</v>
      </c>
      <c r="B78" s="3" t="s">
        <v>244</v>
      </c>
    </row>
    <row r="79" spans="1:2" ht="15.75" customHeight="1" x14ac:dyDescent="0.25">
      <c r="A79" s="3" t="s">
        <v>245</v>
      </c>
      <c r="B79" s="3" t="s">
        <v>246</v>
      </c>
    </row>
    <row r="80" spans="1:2" ht="15.75" customHeight="1" x14ac:dyDescent="0.25">
      <c r="A80" s="3" t="s">
        <v>247</v>
      </c>
      <c r="B80" s="3" t="s">
        <v>248</v>
      </c>
    </row>
    <row r="81" spans="1:2" ht="15.75" customHeight="1" x14ac:dyDescent="0.25">
      <c r="A81" s="3" t="s">
        <v>249</v>
      </c>
      <c r="B81" s="3" t="s">
        <v>250</v>
      </c>
    </row>
    <row r="82" spans="1:2" ht="15.75" customHeight="1" x14ac:dyDescent="0.25">
      <c r="A82" s="3" t="s">
        <v>251</v>
      </c>
      <c r="B82" s="3" t="s">
        <v>252</v>
      </c>
    </row>
    <row r="83" spans="1:2" ht="15.75" customHeight="1" x14ac:dyDescent="0.25">
      <c r="A83" s="3" t="s">
        <v>253</v>
      </c>
      <c r="B83" s="3" t="s">
        <v>254</v>
      </c>
    </row>
    <row r="84" spans="1:2" ht="15.75" customHeight="1" x14ac:dyDescent="0.25">
      <c r="A84" s="3" t="s">
        <v>255</v>
      </c>
      <c r="B84" s="3" t="s">
        <v>256</v>
      </c>
    </row>
    <row r="85" spans="1:2" ht="15.75" customHeight="1" x14ac:dyDescent="0.25">
      <c r="A85" s="3" t="s">
        <v>257</v>
      </c>
      <c r="B85" s="3" t="s">
        <v>258</v>
      </c>
    </row>
    <row r="86" spans="1:2" ht="15.75" customHeight="1" x14ac:dyDescent="0.25">
      <c r="A86" s="3" t="s">
        <v>259</v>
      </c>
      <c r="B86" s="3" t="s">
        <v>260</v>
      </c>
    </row>
    <row r="87" spans="1:2" ht="15.75" customHeight="1" x14ac:dyDescent="0.25">
      <c r="A87" s="3" t="s">
        <v>261</v>
      </c>
      <c r="B87" s="3" t="s">
        <v>262</v>
      </c>
    </row>
    <row r="88" spans="1:2" ht="15.75" customHeight="1" x14ac:dyDescent="0.25">
      <c r="A88" s="3" t="s">
        <v>263</v>
      </c>
      <c r="B88" s="3" t="s">
        <v>264</v>
      </c>
    </row>
    <row r="89" spans="1:2" ht="15.75" customHeight="1" x14ac:dyDescent="0.25">
      <c r="A89" s="3" t="s">
        <v>265</v>
      </c>
      <c r="B89" s="3" t="s">
        <v>266</v>
      </c>
    </row>
    <row r="90" spans="1:2" ht="15.75" customHeight="1" x14ac:dyDescent="0.25">
      <c r="A90" s="3" t="s">
        <v>267</v>
      </c>
      <c r="B90" s="3" t="s">
        <v>268</v>
      </c>
    </row>
    <row r="91" spans="1:2" ht="15.75" customHeight="1" x14ac:dyDescent="0.25">
      <c r="A91" s="3" t="s">
        <v>269</v>
      </c>
      <c r="B91" s="3" t="s">
        <v>270</v>
      </c>
    </row>
    <row r="92" spans="1:2" ht="15.75" customHeight="1" x14ac:dyDescent="0.25">
      <c r="A92" s="3" t="s">
        <v>271</v>
      </c>
      <c r="B92" s="3" t="s">
        <v>272</v>
      </c>
    </row>
    <row r="93" spans="1:2" ht="15.75" customHeight="1" x14ac:dyDescent="0.25">
      <c r="A93" s="3" t="s">
        <v>273</v>
      </c>
      <c r="B93" s="3" t="s">
        <v>274</v>
      </c>
    </row>
    <row r="94" spans="1:2" ht="15.75" customHeight="1" x14ac:dyDescent="0.25">
      <c r="A94" s="3" t="s">
        <v>275</v>
      </c>
      <c r="B94" s="3" t="s">
        <v>276</v>
      </c>
    </row>
    <row r="95" spans="1:2" ht="15.75" customHeight="1" x14ac:dyDescent="0.25">
      <c r="A95" s="3" t="s">
        <v>277</v>
      </c>
      <c r="B95" s="3" t="s">
        <v>278</v>
      </c>
    </row>
    <row r="96" spans="1:2" ht="15.75" customHeight="1" x14ac:dyDescent="0.25">
      <c r="A96" s="3" t="s">
        <v>279</v>
      </c>
      <c r="B96" s="3" t="s">
        <v>280</v>
      </c>
    </row>
    <row r="97" spans="1:2" ht="15.75" customHeight="1" x14ac:dyDescent="0.25">
      <c r="A97" s="3" t="s">
        <v>281</v>
      </c>
      <c r="B97" s="3" t="s">
        <v>282</v>
      </c>
    </row>
    <row r="98" spans="1:2" ht="15.75" customHeight="1" x14ac:dyDescent="0.25">
      <c r="A98" s="3" t="s">
        <v>283</v>
      </c>
      <c r="B98" s="3" t="s">
        <v>284</v>
      </c>
    </row>
    <row r="99" spans="1:2" ht="15.75" customHeight="1" x14ac:dyDescent="0.25">
      <c r="A99" s="3" t="s">
        <v>285</v>
      </c>
      <c r="B99" s="3" t="s">
        <v>286</v>
      </c>
    </row>
    <row r="100" spans="1:2" ht="15.75" customHeight="1" x14ac:dyDescent="0.25">
      <c r="A100" s="3" t="s">
        <v>287</v>
      </c>
      <c r="B100" s="3" t="s">
        <v>288</v>
      </c>
    </row>
    <row r="101" spans="1:2" ht="15.75" customHeight="1" x14ac:dyDescent="0.25">
      <c r="A101" s="3" t="s">
        <v>289</v>
      </c>
      <c r="B101" s="3" t="s">
        <v>290</v>
      </c>
    </row>
    <row r="102" spans="1:2" ht="15.75" customHeight="1" x14ac:dyDescent="0.25">
      <c r="A102" s="3" t="s">
        <v>291</v>
      </c>
      <c r="B102" s="3" t="s">
        <v>292</v>
      </c>
    </row>
    <row r="103" spans="1:2" ht="15.75" customHeight="1" x14ac:dyDescent="0.25">
      <c r="A103" s="3" t="s">
        <v>293</v>
      </c>
      <c r="B103" s="3" t="s">
        <v>294</v>
      </c>
    </row>
    <row r="104" spans="1:2" ht="15.75" customHeight="1" x14ac:dyDescent="0.25">
      <c r="A104" s="3" t="s">
        <v>295</v>
      </c>
      <c r="B104" s="3" t="s">
        <v>296</v>
      </c>
    </row>
    <row r="105" spans="1:2" ht="15.75" customHeight="1" x14ac:dyDescent="0.25">
      <c r="A105" s="3" t="s">
        <v>297</v>
      </c>
      <c r="B105" s="3" t="s">
        <v>298</v>
      </c>
    </row>
    <row r="106" spans="1:2" ht="15.75" customHeight="1" x14ac:dyDescent="0.25">
      <c r="A106" s="3" t="s">
        <v>299</v>
      </c>
      <c r="B106" s="3" t="s">
        <v>300</v>
      </c>
    </row>
    <row r="107" spans="1:2" ht="15.75" customHeight="1" x14ac:dyDescent="0.25">
      <c r="A107" s="3" t="s">
        <v>301</v>
      </c>
      <c r="B107" s="3" t="s">
        <v>302</v>
      </c>
    </row>
    <row r="108" spans="1:2" ht="15.75" customHeight="1" x14ac:dyDescent="0.25">
      <c r="A108" s="3" t="s">
        <v>303</v>
      </c>
      <c r="B108" s="3" t="s">
        <v>304</v>
      </c>
    </row>
    <row r="109" spans="1:2" ht="15.75" customHeight="1" x14ac:dyDescent="0.25">
      <c r="A109" s="3" t="s">
        <v>305</v>
      </c>
      <c r="B109" s="3" t="s">
        <v>306</v>
      </c>
    </row>
    <row r="110" spans="1:2" ht="15.75" customHeight="1" x14ac:dyDescent="0.25">
      <c r="A110" s="3" t="s">
        <v>307</v>
      </c>
      <c r="B110" s="3" t="s">
        <v>308</v>
      </c>
    </row>
    <row r="111" spans="1:2" ht="15.75" customHeight="1" x14ac:dyDescent="0.25">
      <c r="A111" s="3" t="s">
        <v>309</v>
      </c>
      <c r="B111" s="3" t="s">
        <v>310</v>
      </c>
    </row>
    <row r="112" spans="1:2" ht="15.75" customHeight="1" x14ac:dyDescent="0.25">
      <c r="A112" s="3" t="s">
        <v>311</v>
      </c>
      <c r="B112" s="3" t="s">
        <v>312</v>
      </c>
    </row>
    <row r="113" spans="1:2" ht="15.75" customHeight="1" x14ac:dyDescent="0.25">
      <c r="A113" s="3" t="s">
        <v>313</v>
      </c>
      <c r="B113" s="3" t="s">
        <v>314</v>
      </c>
    </row>
    <row r="114" spans="1:2" ht="15.75" customHeight="1" x14ac:dyDescent="0.25">
      <c r="A114" s="3" t="s">
        <v>315</v>
      </c>
      <c r="B114" s="3" t="s">
        <v>316</v>
      </c>
    </row>
    <row r="115" spans="1:2" ht="15.75" customHeight="1" x14ac:dyDescent="0.25">
      <c r="A115" s="3" t="s">
        <v>317</v>
      </c>
      <c r="B115" s="3" t="s">
        <v>318</v>
      </c>
    </row>
    <row r="116" spans="1:2" ht="15.75" customHeight="1" x14ac:dyDescent="0.25">
      <c r="A116" s="3" t="s">
        <v>319</v>
      </c>
      <c r="B116" s="3" t="s">
        <v>320</v>
      </c>
    </row>
    <row r="117" spans="1:2" ht="15.75" customHeight="1" x14ac:dyDescent="0.25">
      <c r="A117" s="3" t="s">
        <v>321</v>
      </c>
      <c r="B117" s="3" t="s">
        <v>322</v>
      </c>
    </row>
    <row r="118" spans="1:2" ht="15.75" customHeight="1" x14ac:dyDescent="0.25">
      <c r="A118" s="3" t="s">
        <v>323</v>
      </c>
      <c r="B118" s="3" t="s">
        <v>324</v>
      </c>
    </row>
    <row r="119" spans="1:2" ht="15.75" customHeight="1" x14ac:dyDescent="0.25">
      <c r="A119" s="3" t="s">
        <v>325</v>
      </c>
      <c r="B119" s="3" t="s">
        <v>326</v>
      </c>
    </row>
    <row r="120" spans="1:2" ht="15.75" customHeight="1" x14ac:dyDescent="0.25">
      <c r="A120" s="3" t="s">
        <v>327</v>
      </c>
      <c r="B120" s="3" t="s">
        <v>328</v>
      </c>
    </row>
    <row r="121" spans="1:2" ht="15.75" customHeight="1" x14ac:dyDescent="0.25">
      <c r="A121" s="3" t="s">
        <v>329</v>
      </c>
      <c r="B121" s="3" t="s">
        <v>330</v>
      </c>
    </row>
    <row r="122" spans="1:2" ht="15.75" customHeight="1" x14ac:dyDescent="0.25">
      <c r="A122" s="3" t="s">
        <v>331</v>
      </c>
      <c r="B122" s="3" t="s">
        <v>332</v>
      </c>
    </row>
    <row r="123" spans="1:2" ht="15.75" customHeight="1" x14ac:dyDescent="0.25">
      <c r="A123" s="3" t="s">
        <v>333</v>
      </c>
      <c r="B123" s="3" t="s">
        <v>334</v>
      </c>
    </row>
    <row r="124" spans="1:2" ht="15.75" customHeight="1" x14ac:dyDescent="0.25">
      <c r="A124" s="3" t="s">
        <v>335</v>
      </c>
      <c r="B124" s="3" t="s">
        <v>336</v>
      </c>
    </row>
    <row r="125" spans="1:2" ht="15.75" customHeight="1" x14ac:dyDescent="0.25">
      <c r="A125" s="3" t="s">
        <v>337</v>
      </c>
      <c r="B125" s="3" t="s">
        <v>338</v>
      </c>
    </row>
    <row r="126" spans="1:2" ht="15.75" customHeight="1" x14ac:dyDescent="0.25">
      <c r="A126" s="3" t="s">
        <v>339</v>
      </c>
      <c r="B126" s="3" t="s">
        <v>340</v>
      </c>
    </row>
    <row r="127" spans="1:2" ht="15.75" customHeight="1" x14ac:dyDescent="0.25">
      <c r="A127" s="3" t="s">
        <v>341</v>
      </c>
      <c r="B127" s="3" t="s">
        <v>342</v>
      </c>
    </row>
    <row r="128" spans="1:2" ht="15.75" customHeight="1" x14ac:dyDescent="0.25">
      <c r="A128" s="3" t="s">
        <v>343</v>
      </c>
      <c r="B128" s="3" t="s">
        <v>344</v>
      </c>
    </row>
    <row r="129" spans="1:2" ht="15.75" customHeight="1" x14ac:dyDescent="0.25">
      <c r="A129" s="3" t="s">
        <v>345</v>
      </c>
      <c r="B129" s="3" t="s">
        <v>346</v>
      </c>
    </row>
    <row r="130" spans="1:2" ht="15.75" customHeight="1" x14ac:dyDescent="0.25">
      <c r="A130" s="3" t="s">
        <v>347</v>
      </c>
      <c r="B130" s="3" t="s">
        <v>348</v>
      </c>
    </row>
    <row r="131" spans="1:2" ht="15.75" customHeight="1" x14ac:dyDescent="0.25">
      <c r="A131" s="3" t="s">
        <v>349</v>
      </c>
      <c r="B131" s="3" t="s">
        <v>350</v>
      </c>
    </row>
    <row r="132" spans="1:2" ht="15.75" customHeight="1" x14ac:dyDescent="0.25">
      <c r="A132" s="3" t="s">
        <v>351</v>
      </c>
      <c r="B132" s="3" t="s">
        <v>352</v>
      </c>
    </row>
    <row r="133" spans="1:2" ht="15.75" customHeight="1" x14ac:dyDescent="0.25">
      <c r="A133" s="3" t="s">
        <v>353</v>
      </c>
      <c r="B133" s="3" t="s">
        <v>354</v>
      </c>
    </row>
    <row r="134" spans="1:2" ht="15.75" customHeight="1" x14ac:dyDescent="0.25">
      <c r="A134" s="3" t="s">
        <v>355</v>
      </c>
      <c r="B134" s="3" t="s">
        <v>356</v>
      </c>
    </row>
    <row r="135" spans="1:2" ht="15.75" customHeight="1" x14ac:dyDescent="0.25">
      <c r="A135" s="3" t="s">
        <v>357</v>
      </c>
      <c r="B135" s="3" t="s">
        <v>358</v>
      </c>
    </row>
    <row r="136" spans="1:2" ht="15.75" customHeight="1" x14ac:dyDescent="0.25">
      <c r="A136" s="3" t="s">
        <v>359</v>
      </c>
      <c r="B136" s="3" t="s">
        <v>360</v>
      </c>
    </row>
    <row r="137" spans="1:2" ht="15.75" customHeight="1" x14ac:dyDescent="0.25">
      <c r="A137" s="3" t="s">
        <v>361</v>
      </c>
      <c r="B137" s="3" t="s">
        <v>362</v>
      </c>
    </row>
    <row r="138" spans="1:2" ht="15.75" customHeight="1" x14ac:dyDescent="0.25">
      <c r="A138" s="3" t="s">
        <v>363</v>
      </c>
      <c r="B138" s="3" t="s">
        <v>364</v>
      </c>
    </row>
    <row r="139" spans="1:2" ht="15.75" customHeight="1" x14ac:dyDescent="0.25">
      <c r="A139" s="3" t="s">
        <v>365</v>
      </c>
      <c r="B139" s="3" t="s">
        <v>366</v>
      </c>
    </row>
    <row r="140" spans="1:2" ht="15.75" customHeight="1" x14ac:dyDescent="0.25">
      <c r="A140" s="3" t="s">
        <v>367</v>
      </c>
      <c r="B140" s="3" t="s">
        <v>368</v>
      </c>
    </row>
    <row r="141" spans="1:2" ht="15.75" customHeight="1" x14ac:dyDescent="0.25">
      <c r="A141" s="3" t="s">
        <v>369</v>
      </c>
      <c r="B141" s="3" t="s">
        <v>370</v>
      </c>
    </row>
    <row r="142" spans="1:2" ht="15.75" customHeight="1" x14ac:dyDescent="0.25">
      <c r="A142" s="3" t="s">
        <v>371</v>
      </c>
      <c r="B142" s="3" t="s">
        <v>372</v>
      </c>
    </row>
    <row r="143" spans="1:2" ht="15.75" customHeight="1" x14ac:dyDescent="0.25">
      <c r="A143" s="3" t="s">
        <v>373</v>
      </c>
      <c r="B143" s="3" t="s">
        <v>374</v>
      </c>
    </row>
    <row r="144" spans="1:2" ht="15.75" customHeight="1" x14ac:dyDescent="0.25">
      <c r="A144" s="3" t="s">
        <v>375</v>
      </c>
      <c r="B144" s="3" t="s">
        <v>376</v>
      </c>
    </row>
    <row r="145" spans="1:2" ht="15.75" customHeight="1" x14ac:dyDescent="0.25">
      <c r="A145" s="3" t="s">
        <v>377</v>
      </c>
      <c r="B145" s="3" t="s">
        <v>378</v>
      </c>
    </row>
    <row r="146" spans="1:2" ht="15.75" customHeight="1" x14ac:dyDescent="0.25">
      <c r="A146" s="3" t="s">
        <v>379</v>
      </c>
      <c r="B146" s="3" t="s">
        <v>380</v>
      </c>
    </row>
    <row r="147" spans="1:2" ht="15.75" customHeight="1" x14ac:dyDescent="0.25">
      <c r="A147" s="3" t="s">
        <v>381</v>
      </c>
      <c r="B147" s="3" t="s">
        <v>382</v>
      </c>
    </row>
    <row r="148" spans="1:2" ht="15.75" customHeight="1" x14ac:dyDescent="0.25">
      <c r="A148" s="3" t="s">
        <v>383</v>
      </c>
      <c r="B148" s="3" t="s">
        <v>384</v>
      </c>
    </row>
    <row r="149" spans="1:2" ht="15.75" customHeight="1" x14ac:dyDescent="0.25">
      <c r="A149" s="3" t="s">
        <v>385</v>
      </c>
      <c r="B149" s="3" t="s">
        <v>386</v>
      </c>
    </row>
    <row r="150" spans="1:2" ht="15.75" customHeight="1" x14ac:dyDescent="0.25">
      <c r="A150" s="3" t="s">
        <v>387</v>
      </c>
      <c r="B150" s="3" t="s">
        <v>388</v>
      </c>
    </row>
    <row r="151" spans="1:2" ht="15.75" customHeight="1" x14ac:dyDescent="0.25">
      <c r="A151" s="3" t="s">
        <v>389</v>
      </c>
      <c r="B151" s="3" t="s">
        <v>390</v>
      </c>
    </row>
    <row r="152" spans="1:2" ht="15.75" customHeight="1" x14ac:dyDescent="0.25">
      <c r="A152" s="3" t="s">
        <v>391</v>
      </c>
      <c r="B152" s="3" t="s">
        <v>392</v>
      </c>
    </row>
    <row r="153" spans="1:2" ht="15.75" customHeight="1" x14ac:dyDescent="0.25">
      <c r="A153" s="3" t="s">
        <v>393</v>
      </c>
      <c r="B153" s="3" t="s">
        <v>394</v>
      </c>
    </row>
    <row r="154" spans="1:2" ht="15.75" customHeight="1" x14ac:dyDescent="0.25">
      <c r="A154" s="3" t="s">
        <v>395</v>
      </c>
      <c r="B154" s="3" t="s">
        <v>396</v>
      </c>
    </row>
    <row r="155" spans="1:2" ht="15.75" customHeight="1" x14ac:dyDescent="0.25">
      <c r="A155" s="3" t="s">
        <v>397</v>
      </c>
      <c r="B155" s="3" t="s">
        <v>398</v>
      </c>
    </row>
    <row r="156" spans="1:2" ht="15.75" customHeight="1" x14ac:dyDescent="0.25">
      <c r="A156" s="3" t="s">
        <v>399</v>
      </c>
      <c r="B156" s="3" t="s">
        <v>400</v>
      </c>
    </row>
    <row r="157" spans="1:2" ht="15.75" customHeight="1" x14ac:dyDescent="0.25">
      <c r="A157" s="3" t="s">
        <v>401</v>
      </c>
      <c r="B157" s="3" t="s">
        <v>402</v>
      </c>
    </row>
    <row r="158" spans="1:2" ht="15.75" customHeight="1" x14ac:dyDescent="0.25">
      <c r="A158" s="3" t="s">
        <v>403</v>
      </c>
      <c r="B158" s="3" t="s">
        <v>404</v>
      </c>
    </row>
    <row r="159" spans="1:2" ht="15.75" customHeight="1" x14ac:dyDescent="0.25">
      <c r="A159" s="3" t="s">
        <v>405</v>
      </c>
      <c r="B159" s="3" t="s">
        <v>406</v>
      </c>
    </row>
    <row r="160" spans="1:2" ht="15.75" customHeight="1" x14ac:dyDescent="0.25">
      <c r="A160" s="3" t="s">
        <v>407</v>
      </c>
      <c r="B160" s="3" t="s">
        <v>408</v>
      </c>
    </row>
    <row r="161" spans="1:2" ht="15.75" customHeight="1" x14ac:dyDescent="0.25">
      <c r="A161" s="3" t="s">
        <v>409</v>
      </c>
      <c r="B161" s="3" t="s">
        <v>410</v>
      </c>
    </row>
    <row r="162" spans="1:2" ht="15.75" customHeight="1" x14ac:dyDescent="0.25">
      <c r="A162" s="3" t="s">
        <v>411</v>
      </c>
      <c r="B162" s="3" t="s">
        <v>412</v>
      </c>
    </row>
    <row r="163" spans="1:2" ht="15.75" customHeight="1" x14ac:dyDescent="0.25">
      <c r="A163" s="3" t="s">
        <v>413</v>
      </c>
      <c r="B163" s="3" t="s">
        <v>414</v>
      </c>
    </row>
    <row r="164" spans="1:2" ht="15.75" customHeight="1" x14ac:dyDescent="0.25">
      <c r="A164" s="3" t="s">
        <v>415</v>
      </c>
      <c r="B164" s="3" t="s">
        <v>416</v>
      </c>
    </row>
    <row r="165" spans="1:2" ht="15.75" customHeight="1" x14ac:dyDescent="0.25">
      <c r="A165" s="3" t="s">
        <v>417</v>
      </c>
      <c r="B165" s="3" t="s">
        <v>418</v>
      </c>
    </row>
    <row r="166" spans="1:2" ht="15.75" customHeight="1" x14ac:dyDescent="0.25">
      <c r="A166" s="3" t="s">
        <v>419</v>
      </c>
      <c r="B166" s="3" t="s">
        <v>420</v>
      </c>
    </row>
    <row r="167" spans="1:2" ht="15.75" customHeight="1" x14ac:dyDescent="0.25">
      <c r="A167" s="3" t="s">
        <v>421</v>
      </c>
      <c r="B167" s="3" t="s">
        <v>422</v>
      </c>
    </row>
    <row r="168" spans="1:2" ht="15.75" customHeight="1" x14ac:dyDescent="0.25">
      <c r="A168" s="3" t="s">
        <v>423</v>
      </c>
      <c r="B168" s="3" t="s">
        <v>424</v>
      </c>
    </row>
    <row r="169" spans="1:2" ht="15.75" customHeight="1" x14ac:dyDescent="0.25">
      <c r="A169" s="3" t="s">
        <v>425</v>
      </c>
      <c r="B169" s="3" t="s">
        <v>426</v>
      </c>
    </row>
    <row r="170" spans="1:2" ht="15.75" customHeight="1" x14ac:dyDescent="0.25">
      <c r="A170" s="3" t="s">
        <v>427</v>
      </c>
      <c r="B170" s="3" t="s">
        <v>428</v>
      </c>
    </row>
    <row r="171" spans="1:2" ht="15.75" customHeight="1" x14ac:dyDescent="0.25">
      <c r="A171" s="3" t="s">
        <v>429</v>
      </c>
      <c r="B171" s="3" t="s">
        <v>430</v>
      </c>
    </row>
    <row r="172" spans="1:2" ht="15.75" customHeight="1" x14ac:dyDescent="0.25">
      <c r="A172" s="3" t="s">
        <v>431</v>
      </c>
      <c r="B172" s="3" t="s">
        <v>432</v>
      </c>
    </row>
    <row r="173" spans="1:2" ht="15.75" customHeight="1" x14ac:dyDescent="0.25">
      <c r="A173" s="3" t="s">
        <v>433</v>
      </c>
      <c r="B173" s="3" t="s">
        <v>434</v>
      </c>
    </row>
    <row r="174" spans="1:2" ht="15.75" customHeight="1" x14ac:dyDescent="0.25">
      <c r="A174" s="3" t="s">
        <v>435</v>
      </c>
      <c r="B174" s="3" t="s">
        <v>436</v>
      </c>
    </row>
    <row r="175" spans="1:2" ht="15.75" customHeight="1" x14ac:dyDescent="0.25">
      <c r="A175" s="3" t="s">
        <v>437</v>
      </c>
      <c r="B175" s="3" t="s">
        <v>438</v>
      </c>
    </row>
    <row r="176" spans="1:2" ht="15.75" customHeight="1" x14ac:dyDescent="0.25">
      <c r="A176" s="3" t="s">
        <v>439</v>
      </c>
      <c r="B176" s="3" t="s">
        <v>440</v>
      </c>
    </row>
    <row r="177" spans="1:2" ht="15.75" customHeight="1" x14ac:dyDescent="0.25">
      <c r="A177" s="3" t="s">
        <v>441</v>
      </c>
      <c r="B177" s="3" t="s">
        <v>442</v>
      </c>
    </row>
    <row r="178" spans="1:2" ht="15.75" customHeight="1" x14ac:dyDescent="0.25">
      <c r="A178" s="3" t="s">
        <v>443</v>
      </c>
      <c r="B178" s="3" t="s">
        <v>444</v>
      </c>
    </row>
    <row r="179" spans="1:2" ht="15.75" customHeight="1" x14ac:dyDescent="0.25">
      <c r="A179" s="3" t="s">
        <v>445</v>
      </c>
      <c r="B179" s="3" t="s">
        <v>446</v>
      </c>
    </row>
    <row r="180" spans="1:2" ht="15.75" customHeight="1" x14ac:dyDescent="0.25">
      <c r="A180" s="3" t="s">
        <v>447</v>
      </c>
      <c r="B180" s="3" t="s">
        <v>448</v>
      </c>
    </row>
    <row r="181" spans="1:2" ht="15.75" customHeight="1" x14ac:dyDescent="0.25">
      <c r="A181" s="3" t="s">
        <v>449</v>
      </c>
      <c r="B181" s="3" t="s">
        <v>450</v>
      </c>
    </row>
    <row r="182" spans="1:2" ht="15.75" customHeight="1" x14ac:dyDescent="0.25">
      <c r="A182" s="3" t="s">
        <v>451</v>
      </c>
      <c r="B182" s="3" t="s">
        <v>452</v>
      </c>
    </row>
    <row r="183" spans="1:2" ht="15.75" customHeight="1" x14ac:dyDescent="0.25">
      <c r="A183" s="3" t="s">
        <v>453</v>
      </c>
      <c r="B183" s="3" t="s">
        <v>454</v>
      </c>
    </row>
    <row r="184" spans="1:2" ht="15.75" customHeight="1" x14ac:dyDescent="0.25">
      <c r="A184" s="3" t="s">
        <v>455</v>
      </c>
      <c r="B184" s="3" t="s">
        <v>456</v>
      </c>
    </row>
    <row r="185" spans="1:2" ht="15.75" customHeight="1" x14ac:dyDescent="0.25">
      <c r="A185" s="3" t="s">
        <v>457</v>
      </c>
      <c r="B185" s="3" t="s">
        <v>458</v>
      </c>
    </row>
    <row r="186" spans="1:2" ht="15.75" customHeight="1" x14ac:dyDescent="0.25">
      <c r="A186" s="3" t="s">
        <v>459</v>
      </c>
      <c r="B186" s="3" t="s">
        <v>460</v>
      </c>
    </row>
    <row r="187" spans="1:2" ht="15.75" customHeight="1" x14ac:dyDescent="0.25">
      <c r="A187" s="3" t="s">
        <v>461</v>
      </c>
      <c r="B187" s="3" t="s">
        <v>462</v>
      </c>
    </row>
    <row r="188" spans="1:2" ht="15.75" customHeight="1" x14ac:dyDescent="0.25">
      <c r="A188" s="3" t="s">
        <v>463</v>
      </c>
      <c r="B188" s="3" t="s">
        <v>464</v>
      </c>
    </row>
    <row r="189" spans="1:2" ht="15.75" customHeight="1" x14ac:dyDescent="0.25">
      <c r="A189" s="3" t="s">
        <v>465</v>
      </c>
      <c r="B189" s="3" t="s">
        <v>466</v>
      </c>
    </row>
    <row r="190" spans="1:2" ht="15.75" customHeight="1" x14ac:dyDescent="0.25">
      <c r="A190" s="3" t="s">
        <v>467</v>
      </c>
      <c r="B190" s="3" t="s">
        <v>468</v>
      </c>
    </row>
    <row r="191" spans="1:2" ht="15.75" customHeight="1" x14ac:dyDescent="0.25">
      <c r="A191" s="3" t="s">
        <v>469</v>
      </c>
      <c r="B191" s="3" t="s">
        <v>470</v>
      </c>
    </row>
    <row r="192" spans="1:2" ht="15.75" customHeight="1" x14ac:dyDescent="0.25">
      <c r="A192" s="3" t="s">
        <v>471</v>
      </c>
      <c r="B192" s="3" t="s">
        <v>472</v>
      </c>
    </row>
    <row r="193" spans="1:2" ht="15.75" customHeight="1" x14ac:dyDescent="0.25">
      <c r="A193" s="3" t="s">
        <v>473</v>
      </c>
      <c r="B193" s="3" t="s">
        <v>474</v>
      </c>
    </row>
    <row r="194" spans="1:2" ht="15.75" customHeight="1" x14ac:dyDescent="0.25">
      <c r="A194" s="3" t="s">
        <v>475</v>
      </c>
      <c r="B194" s="3" t="s">
        <v>476</v>
      </c>
    </row>
    <row r="195" spans="1:2" ht="15.75" customHeight="1" x14ac:dyDescent="0.25">
      <c r="A195" s="3" t="s">
        <v>477</v>
      </c>
      <c r="B195" s="3" t="s">
        <v>478</v>
      </c>
    </row>
    <row r="196" spans="1:2" ht="15.75" customHeight="1" x14ac:dyDescent="0.25">
      <c r="A196" s="3" t="s">
        <v>479</v>
      </c>
      <c r="B196" s="3" t="s">
        <v>480</v>
      </c>
    </row>
    <row r="197" spans="1:2" ht="15.75" customHeight="1" x14ac:dyDescent="0.25">
      <c r="A197" s="3" t="s">
        <v>481</v>
      </c>
      <c r="B197" s="3" t="s">
        <v>482</v>
      </c>
    </row>
    <row r="198" spans="1:2" ht="15.75" customHeight="1" x14ac:dyDescent="0.25">
      <c r="A198" s="3" t="s">
        <v>483</v>
      </c>
      <c r="B198" s="3" t="s">
        <v>484</v>
      </c>
    </row>
    <row r="199" spans="1:2" ht="15.75" customHeight="1" x14ac:dyDescent="0.25">
      <c r="A199" s="3" t="s">
        <v>485</v>
      </c>
      <c r="B199" s="3" t="s">
        <v>486</v>
      </c>
    </row>
    <row r="200" spans="1:2" ht="15.75" customHeight="1" x14ac:dyDescent="0.25">
      <c r="A200" s="3" t="s">
        <v>487</v>
      </c>
      <c r="B200" s="3" t="s">
        <v>488</v>
      </c>
    </row>
    <row r="201" spans="1:2" ht="15.75" customHeight="1" x14ac:dyDescent="0.25">
      <c r="A201" s="3" t="s">
        <v>489</v>
      </c>
      <c r="B201" s="3" t="s">
        <v>490</v>
      </c>
    </row>
    <row r="202" spans="1:2" ht="15.75" customHeight="1" x14ac:dyDescent="0.25">
      <c r="A202" s="3" t="s">
        <v>491</v>
      </c>
      <c r="B202" s="3" t="s">
        <v>492</v>
      </c>
    </row>
    <row r="203" spans="1:2" ht="15.75" customHeight="1" x14ac:dyDescent="0.25">
      <c r="A203" s="3" t="s">
        <v>493</v>
      </c>
      <c r="B203" s="3" t="s">
        <v>494</v>
      </c>
    </row>
    <row r="204" spans="1:2" ht="15.75" customHeight="1" x14ac:dyDescent="0.25">
      <c r="A204" s="3" t="s">
        <v>495</v>
      </c>
      <c r="B204" s="3" t="s">
        <v>496</v>
      </c>
    </row>
    <row r="205" spans="1:2" ht="15.75" customHeight="1" x14ac:dyDescent="0.25">
      <c r="A205" s="3" t="s">
        <v>497</v>
      </c>
      <c r="B205" s="3" t="s">
        <v>498</v>
      </c>
    </row>
    <row r="206" spans="1:2" ht="15.75" customHeight="1" x14ac:dyDescent="0.25">
      <c r="A206" s="3" t="s">
        <v>499</v>
      </c>
      <c r="B206" s="3" t="s">
        <v>500</v>
      </c>
    </row>
    <row r="207" spans="1:2" ht="15.75" customHeight="1" x14ac:dyDescent="0.25">
      <c r="A207" s="3" t="s">
        <v>501</v>
      </c>
      <c r="B207" s="3" t="s">
        <v>502</v>
      </c>
    </row>
    <row r="208" spans="1:2" ht="15.75" customHeight="1" x14ac:dyDescent="0.25">
      <c r="A208" s="3" t="s">
        <v>503</v>
      </c>
      <c r="B208" s="3" t="s">
        <v>504</v>
      </c>
    </row>
    <row r="209" spans="1:2" ht="15.75" customHeight="1" x14ac:dyDescent="0.25">
      <c r="A209" s="3" t="s">
        <v>505</v>
      </c>
      <c r="B209" s="3" t="s">
        <v>506</v>
      </c>
    </row>
    <row r="210" spans="1:2" ht="15.75" customHeight="1" x14ac:dyDescent="0.25">
      <c r="A210" s="3" t="s">
        <v>507</v>
      </c>
      <c r="B210" s="3" t="s">
        <v>508</v>
      </c>
    </row>
    <row r="211" spans="1:2" ht="15.75" customHeight="1" x14ac:dyDescent="0.25">
      <c r="A211" s="3" t="s">
        <v>509</v>
      </c>
      <c r="B211" s="3" t="s">
        <v>510</v>
      </c>
    </row>
    <row r="212" spans="1:2" ht="15.75" customHeight="1" x14ac:dyDescent="0.25">
      <c r="A212" s="3" t="s">
        <v>511</v>
      </c>
      <c r="B212" s="3" t="s">
        <v>512</v>
      </c>
    </row>
    <row r="213" spans="1:2" ht="15.75" customHeight="1" x14ac:dyDescent="0.25">
      <c r="A213" s="3" t="s">
        <v>513</v>
      </c>
      <c r="B213" s="3" t="s">
        <v>514</v>
      </c>
    </row>
    <row r="214" spans="1:2" ht="15.75" customHeight="1" x14ac:dyDescent="0.25">
      <c r="A214" s="3" t="s">
        <v>515</v>
      </c>
      <c r="B214" s="3" t="s">
        <v>516</v>
      </c>
    </row>
    <row r="215" spans="1:2" ht="15.75" customHeight="1" x14ac:dyDescent="0.25">
      <c r="A215" s="3" t="s">
        <v>517</v>
      </c>
      <c r="B215" s="3" t="s">
        <v>518</v>
      </c>
    </row>
    <row r="216" spans="1:2" ht="15.75" customHeight="1" x14ac:dyDescent="0.25">
      <c r="A216" s="3" t="s">
        <v>519</v>
      </c>
      <c r="B216" s="3" t="s">
        <v>520</v>
      </c>
    </row>
    <row r="217" spans="1:2" ht="15.75" customHeight="1" x14ac:dyDescent="0.25">
      <c r="A217" s="3" t="s">
        <v>521</v>
      </c>
      <c r="B217" s="3" t="s">
        <v>522</v>
      </c>
    </row>
    <row r="218" spans="1:2" ht="15.75" customHeight="1" x14ac:dyDescent="0.25">
      <c r="A218" s="3" t="s">
        <v>523</v>
      </c>
      <c r="B218" s="3" t="s">
        <v>524</v>
      </c>
    </row>
    <row r="219" spans="1:2" ht="15.75" customHeight="1" x14ac:dyDescent="0.25">
      <c r="A219" s="3" t="s">
        <v>525</v>
      </c>
      <c r="B219" s="3" t="s">
        <v>526</v>
      </c>
    </row>
    <row r="220" spans="1:2" ht="15.75" customHeight="1" x14ac:dyDescent="0.25">
      <c r="A220" s="3" t="s">
        <v>527</v>
      </c>
      <c r="B220" s="3" t="s">
        <v>528</v>
      </c>
    </row>
    <row r="221" spans="1:2" ht="15.75" customHeight="1" x14ac:dyDescent="0.25">
      <c r="A221" s="3" t="s">
        <v>529</v>
      </c>
      <c r="B221" s="3" t="s">
        <v>530</v>
      </c>
    </row>
    <row r="222" spans="1:2" ht="15.75" customHeight="1" x14ac:dyDescent="0.25">
      <c r="A222" s="3" t="s">
        <v>531</v>
      </c>
      <c r="B222" s="3" t="s">
        <v>532</v>
      </c>
    </row>
    <row r="223" spans="1:2" ht="15.75" customHeight="1" x14ac:dyDescent="0.25">
      <c r="A223" s="3" t="s">
        <v>533</v>
      </c>
      <c r="B223" s="3" t="s">
        <v>534</v>
      </c>
    </row>
    <row r="224" spans="1:2" ht="15.75" customHeight="1" x14ac:dyDescent="0.25">
      <c r="A224" s="3" t="s">
        <v>535</v>
      </c>
      <c r="B224" s="3" t="s">
        <v>536</v>
      </c>
    </row>
    <row r="225" spans="1:2" ht="15.75" customHeight="1" x14ac:dyDescent="0.25">
      <c r="A225" s="3" t="s">
        <v>537</v>
      </c>
      <c r="B225" s="3" t="s">
        <v>538</v>
      </c>
    </row>
    <row r="226" spans="1:2" ht="15.75" customHeight="1" x14ac:dyDescent="0.25">
      <c r="A226" s="3" t="s">
        <v>539</v>
      </c>
      <c r="B226" s="3" t="s">
        <v>540</v>
      </c>
    </row>
    <row r="227" spans="1:2" ht="15.75" customHeight="1" x14ac:dyDescent="0.25">
      <c r="A227" s="3" t="s">
        <v>541</v>
      </c>
      <c r="B227" s="3" t="s">
        <v>542</v>
      </c>
    </row>
    <row r="228" spans="1:2" ht="15.75" customHeight="1" x14ac:dyDescent="0.25">
      <c r="A228" s="3" t="s">
        <v>543</v>
      </c>
      <c r="B228" s="3" t="s">
        <v>544</v>
      </c>
    </row>
    <row r="229" spans="1:2" ht="15.75" customHeight="1" x14ac:dyDescent="0.25">
      <c r="A229" s="3" t="s">
        <v>545</v>
      </c>
      <c r="B229" s="3" t="s">
        <v>546</v>
      </c>
    </row>
    <row r="230" spans="1:2" ht="15.75" customHeight="1" x14ac:dyDescent="0.25">
      <c r="A230" s="3" t="s">
        <v>547</v>
      </c>
      <c r="B230" s="3" t="s">
        <v>548</v>
      </c>
    </row>
    <row r="231" spans="1:2" ht="15.75" customHeight="1" x14ac:dyDescent="0.25">
      <c r="A231" s="3" t="s">
        <v>549</v>
      </c>
      <c r="B231" s="3" t="s">
        <v>550</v>
      </c>
    </row>
    <row r="232" spans="1:2" ht="15.75" customHeight="1" x14ac:dyDescent="0.25"/>
    <row r="233" spans="1:2" ht="15.75" customHeight="1" x14ac:dyDescent="0.25"/>
    <row r="234" spans="1:2" ht="15.75" customHeight="1" x14ac:dyDescent="0.25"/>
    <row r="235" spans="1:2" ht="15.75" customHeight="1" x14ac:dyDescent="0.25"/>
    <row r="236" spans="1:2" ht="15.75" customHeight="1" x14ac:dyDescent="0.25"/>
    <row r="237" spans="1:2" ht="15.75" customHeight="1" x14ac:dyDescent="0.25"/>
    <row r="238" spans="1:2" ht="15.75" customHeight="1" x14ac:dyDescent="0.25"/>
    <row r="239" spans="1:2" ht="15.75" customHeight="1" x14ac:dyDescent="0.25"/>
    <row r="240" spans="1: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3W3gGE0XkELvKkjLnpludIGP3MGtRz2nMSkqSKFyAGrgVrMG2O0me/6wk0TrllwbkANRFqunPPMWjN/44XudjA==" saltValue="qm7Mcbtw6Yzy0n6k6KVq9g==" spinCount="100000" sheet="1" objects="1" scenarios="1"/>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Q1000"/>
  <sheetViews>
    <sheetView showGridLines="0" workbookViewId="0">
      <selection activeCell="G8" sqref="G8:I8"/>
    </sheetView>
  </sheetViews>
  <sheetFormatPr defaultColWidth="14.42578125" defaultRowHeight="15" customHeight="1" x14ac:dyDescent="0.25"/>
  <cols>
    <col min="1" max="10" width="8.7109375" customWidth="1"/>
    <col min="11" max="11" width="11.7109375" customWidth="1"/>
    <col min="12" max="12" width="8.7109375" customWidth="1"/>
    <col min="13" max="13" width="14.28515625" customWidth="1"/>
    <col min="14" max="14" width="8.7109375" customWidth="1"/>
    <col min="15" max="15" width="11.85546875" customWidth="1"/>
    <col min="16" max="16" width="8.7109375" customWidth="1"/>
    <col min="17" max="17" width="12.85546875" customWidth="1"/>
    <col min="18" max="26" width="8.7109375" customWidth="1"/>
  </cols>
  <sheetData>
    <row r="3" spans="2:17" x14ac:dyDescent="0.25">
      <c r="B3" s="203" t="s">
        <v>551</v>
      </c>
      <c r="C3" s="204"/>
      <c r="D3" s="204"/>
      <c r="E3" s="204"/>
      <c r="F3" s="205"/>
    </row>
    <row r="4" spans="2:17" x14ac:dyDescent="0.25">
      <c r="B4" s="206"/>
      <c r="C4" s="207"/>
      <c r="D4" s="207"/>
      <c r="E4" s="207"/>
      <c r="F4" s="208"/>
      <c r="H4" s="4"/>
      <c r="I4" s="4"/>
      <c r="J4" s="4"/>
      <c r="L4" s="4"/>
      <c r="N4" s="4"/>
    </row>
    <row r="5" spans="2:17" x14ac:dyDescent="0.25">
      <c r="G5" s="5"/>
      <c r="K5" s="5"/>
      <c r="M5" s="5"/>
      <c r="O5" s="5"/>
    </row>
    <row r="7" spans="2:17" ht="51" customHeight="1" x14ac:dyDescent="0.25">
      <c r="B7" s="209" t="s">
        <v>552</v>
      </c>
      <c r="C7" s="210"/>
      <c r="D7" s="201"/>
      <c r="E7" s="209" t="s">
        <v>553</v>
      </c>
      <c r="F7" s="201"/>
      <c r="G7" s="209" t="s">
        <v>554</v>
      </c>
      <c r="H7" s="210"/>
      <c r="I7" s="201"/>
      <c r="J7" s="211" t="s">
        <v>555</v>
      </c>
      <c r="K7" s="201"/>
      <c r="L7" s="211" t="s">
        <v>556</v>
      </c>
      <c r="M7" s="201"/>
      <c r="N7" s="211" t="s">
        <v>557</v>
      </c>
      <c r="O7" s="201"/>
      <c r="P7" s="211" t="s">
        <v>558</v>
      </c>
      <c r="Q7" s="201"/>
    </row>
    <row r="8" spans="2:17" ht="27" customHeight="1" x14ac:dyDescent="0.25">
      <c r="B8" s="212" t="s">
        <v>559</v>
      </c>
      <c r="C8" s="210"/>
      <c r="D8" s="201"/>
      <c r="E8" s="212" t="s">
        <v>560</v>
      </c>
      <c r="F8" s="201"/>
      <c r="G8" s="213"/>
      <c r="H8" s="210"/>
      <c r="I8" s="201"/>
      <c r="J8" s="200"/>
      <c r="K8" s="201"/>
      <c r="L8" s="200"/>
      <c r="M8" s="201"/>
      <c r="N8" s="202">
        <f>G8*(J8-L8)*1.163/1000</f>
        <v>0</v>
      </c>
      <c r="O8" s="201"/>
      <c r="P8" s="202">
        <f>N8*860</f>
        <v>0</v>
      </c>
      <c r="Q8" s="201"/>
    </row>
    <row r="11" spans="2:17" x14ac:dyDescent="0.25">
      <c r="B11" s="6" t="s">
        <v>561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87fUU6SZtinPWKvvl14m+ttlJgD2QSGgDh8rf2f4HxFqIBTi354BuzIO1/uMxWfqpj4ZLtGRU51JmFadbzRLg==" saltValue="8fo1Oblu9fxYBZgsRMo41Q==" spinCount="100000" sheet="1" objects="1" scenarios="1"/>
  <protectedRanges>
    <protectedRange sqref="G8:M8" name="sıcak su hesabı"/>
  </protectedRanges>
  <mergeCells count="15">
    <mergeCell ref="L8:M8"/>
    <mergeCell ref="N8:O8"/>
    <mergeCell ref="P8:Q8"/>
    <mergeCell ref="B3:F4"/>
    <mergeCell ref="E7:F7"/>
    <mergeCell ref="G7:I7"/>
    <mergeCell ref="J7:K7"/>
    <mergeCell ref="L7:M7"/>
    <mergeCell ref="N7:O7"/>
    <mergeCell ref="P7:Q7"/>
    <mergeCell ref="B7:D7"/>
    <mergeCell ref="B8:D8"/>
    <mergeCell ref="E8:F8"/>
    <mergeCell ref="G8:I8"/>
    <mergeCell ref="J8:K8"/>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S1000"/>
  <sheetViews>
    <sheetView showGridLines="0" workbookViewId="0">
      <selection activeCell="G20" sqref="G20"/>
    </sheetView>
  </sheetViews>
  <sheetFormatPr defaultColWidth="14.42578125" defaultRowHeight="15" customHeight="1" x14ac:dyDescent="0.25"/>
  <cols>
    <col min="1" max="9" width="8.7109375" customWidth="1"/>
    <col min="10" max="10" width="10.7109375" customWidth="1"/>
    <col min="11" max="11" width="9.7109375" customWidth="1"/>
    <col min="12" max="12" width="11" customWidth="1"/>
    <col min="13" max="13" width="9.85546875" customWidth="1"/>
    <col min="14" max="26" width="8.7109375" customWidth="1"/>
  </cols>
  <sheetData>
    <row r="3" spans="2:19" x14ac:dyDescent="0.25">
      <c r="B3" s="203" t="s">
        <v>562</v>
      </c>
      <c r="C3" s="204"/>
      <c r="D3" s="204"/>
      <c r="E3" s="204"/>
      <c r="F3" s="205"/>
    </row>
    <row r="4" spans="2:19" x14ac:dyDescent="0.25">
      <c r="B4" s="206"/>
      <c r="C4" s="207"/>
      <c r="D4" s="207"/>
      <c r="E4" s="207"/>
      <c r="F4" s="208"/>
      <c r="G4" s="4"/>
      <c r="I4" s="4"/>
      <c r="K4" s="4"/>
    </row>
    <row r="5" spans="2:19" x14ac:dyDescent="0.25">
      <c r="H5" s="5"/>
      <c r="J5" s="5"/>
      <c r="L5" s="5"/>
      <c r="M5" s="5"/>
      <c r="N5" s="5"/>
      <c r="O5" s="5"/>
    </row>
    <row r="7" spans="2:19" ht="37.5" customHeight="1" x14ac:dyDescent="0.25">
      <c r="B7" s="209" t="s">
        <v>552</v>
      </c>
      <c r="C7" s="210"/>
      <c r="D7" s="201"/>
      <c r="E7" s="209" t="s">
        <v>553</v>
      </c>
      <c r="F7" s="201"/>
      <c r="G7" s="209" t="s">
        <v>554</v>
      </c>
      <c r="H7" s="210"/>
      <c r="I7" s="201"/>
      <c r="J7" s="211" t="s">
        <v>563</v>
      </c>
      <c r="K7" s="201"/>
      <c r="L7" s="211" t="s">
        <v>564</v>
      </c>
      <c r="M7" s="201"/>
      <c r="N7" s="211" t="s">
        <v>557</v>
      </c>
      <c r="O7" s="210"/>
      <c r="P7" s="201"/>
      <c r="Q7" s="211" t="s">
        <v>558</v>
      </c>
      <c r="R7" s="210"/>
      <c r="S7" s="201"/>
    </row>
    <row r="8" spans="2:19" ht="30" customHeight="1" x14ac:dyDescent="0.25">
      <c r="B8" s="212" t="s">
        <v>565</v>
      </c>
      <c r="C8" s="210"/>
      <c r="D8" s="201"/>
      <c r="E8" s="212" t="s">
        <v>560</v>
      </c>
      <c r="F8" s="201"/>
      <c r="G8" s="200"/>
      <c r="H8" s="210"/>
      <c r="I8" s="201"/>
      <c r="J8" s="200"/>
      <c r="K8" s="201"/>
      <c r="L8" s="200"/>
      <c r="M8" s="201"/>
      <c r="N8" s="202">
        <f>(-40235832+22426458*LN(L8+273.15)-376140.65*J8-4024099.5*(LN(L8+273.15))^2+0.98186504*J8^2+106984.37*J8*LN(L8+273.15)+246719.96*(LN(L8+273.15))^3+0.00036425519*J8^3-0.21134319*J8^2*LN(L8+273.15)-7613.3775*J8*(LN(L8+273.15))^2)/1000/4.187*1.163/1000*G8</f>
        <v>0</v>
      </c>
      <c r="O8" s="210"/>
      <c r="P8" s="201"/>
      <c r="Q8" s="202">
        <f>N8*860</f>
        <v>0</v>
      </c>
      <c r="R8" s="210"/>
      <c r="S8" s="201"/>
    </row>
    <row r="11" spans="2:19" x14ac:dyDescent="0.25">
      <c r="B11" s="6" t="s">
        <v>566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JkXYzsz7EYglY9Lz5TJ1Lk9vvfZoH2hUZ4zKa0fvsin5LyFKG36WNHtBMliP+DGlHJ57nxZVDeG48W5xF9mfzw==" saltValue="sgqaW0YJyv7jIHpNLgm59g==" spinCount="100000" sheet="1" objects="1" scenarios="1"/>
  <protectedRanges>
    <protectedRange sqref="G8:M8" name="Buhar Hesabı"/>
  </protectedRanges>
  <mergeCells count="15">
    <mergeCell ref="L8:M8"/>
    <mergeCell ref="N8:P8"/>
    <mergeCell ref="Q8:S8"/>
    <mergeCell ref="B3:F4"/>
    <mergeCell ref="E7:F7"/>
    <mergeCell ref="G7:I7"/>
    <mergeCell ref="J7:K7"/>
    <mergeCell ref="L7:M7"/>
    <mergeCell ref="N7:P7"/>
    <mergeCell ref="Q7:S7"/>
    <mergeCell ref="B7:D7"/>
    <mergeCell ref="B8:D8"/>
    <mergeCell ref="E8:F8"/>
    <mergeCell ref="G8:I8"/>
    <mergeCell ref="J8:K8"/>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4:S1000"/>
  <sheetViews>
    <sheetView showGridLines="0" workbookViewId="0">
      <selection activeCell="F8" sqref="F8:G8"/>
    </sheetView>
  </sheetViews>
  <sheetFormatPr defaultColWidth="14.42578125" defaultRowHeight="15" customHeight="1" x14ac:dyDescent="0.25"/>
  <cols>
    <col min="1" max="26" width="8.7109375" customWidth="1"/>
  </cols>
  <sheetData>
    <row r="4" spans="3:19" x14ac:dyDescent="0.25">
      <c r="C4" s="222" t="s">
        <v>567</v>
      </c>
      <c r="D4" s="215"/>
      <c r="E4" s="215"/>
      <c r="F4" s="216"/>
    </row>
    <row r="5" spans="3:19" x14ac:dyDescent="0.25">
      <c r="C5" s="217"/>
      <c r="D5" s="218"/>
      <c r="E5" s="218"/>
      <c r="F5" s="219"/>
      <c r="G5" s="7"/>
      <c r="I5" s="8"/>
      <c r="L5" s="8"/>
      <c r="M5" s="8"/>
      <c r="N5" s="8"/>
      <c r="R5" s="8"/>
      <c r="S5" s="8"/>
    </row>
    <row r="6" spans="3:19" x14ac:dyDescent="0.25">
      <c r="H6" s="9"/>
      <c r="J6" s="9"/>
      <c r="K6" s="9"/>
      <c r="O6" s="9"/>
      <c r="P6" s="9"/>
      <c r="Q6" s="9"/>
    </row>
    <row r="8" spans="3:19" ht="26.25" customHeight="1" x14ac:dyDescent="0.25">
      <c r="C8" s="223" t="s">
        <v>567</v>
      </c>
      <c r="D8" s="224"/>
      <c r="E8" s="225"/>
      <c r="F8" s="223" t="s">
        <v>568</v>
      </c>
      <c r="G8" s="225"/>
      <c r="H8" s="223" t="s">
        <v>569</v>
      </c>
      <c r="I8" s="225"/>
      <c r="J8" s="223" t="s">
        <v>570</v>
      </c>
      <c r="K8" s="225"/>
    </row>
    <row r="9" spans="3:19" x14ac:dyDescent="0.25">
      <c r="C9" s="214" t="s">
        <v>568</v>
      </c>
      <c r="D9" s="215"/>
      <c r="E9" s="216"/>
      <c r="F9" s="220">
        <v>0</v>
      </c>
      <c r="G9" s="216"/>
      <c r="H9" s="221">
        <f>$L$17+273.16</f>
        <v>273.16000000000003</v>
      </c>
      <c r="I9" s="216"/>
      <c r="J9" s="221">
        <f>$N$17+273.16</f>
        <v>273.16000000000003</v>
      </c>
      <c r="K9" s="216"/>
    </row>
    <row r="10" spans="3:19" x14ac:dyDescent="0.25">
      <c r="C10" s="217"/>
      <c r="D10" s="218"/>
      <c r="E10" s="219"/>
      <c r="F10" s="217"/>
      <c r="G10" s="219"/>
      <c r="H10" s="217"/>
      <c r="I10" s="219"/>
      <c r="J10" s="217"/>
      <c r="K10" s="219"/>
    </row>
    <row r="11" spans="3:19" x14ac:dyDescent="0.25">
      <c r="C11" s="214" t="s">
        <v>569</v>
      </c>
      <c r="D11" s="215"/>
      <c r="E11" s="216"/>
      <c r="F11" s="221">
        <f>$J$15-273.16</f>
        <v>-273.16000000000003</v>
      </c>
      <c r="G11" s="216"/>
      <c r="H11" s="220">
        <v>0</v>
      </c>
      <c r="I11" s="216"/>
      <c r="J11" s="221">
        <f>($N$19-32)/9*5</f>
        <v>-17.777777777777779</v>
      </c>
      <c r="K11" s="216"/>
    </row>
    <row r="12" spans="3:19" x14ac:dyDescent="0.25">
      <c r="C12" s="217"/>
      <c r="D12" s="218"/>
      <c r="E12" s="219"/>
      <c r="F12" s="217"/>
      <c r="G12" s="219"/>
      <c r="H12" s="217"/>
      <c r="I12" s="219"/>
      <c r="J12" s="217"/>
      <c r="K12" s="219"/>
    </row>
    <row r="13" spans="3:19" x14ac:dyDescent="0.25">
      <c r="C13" s="214" t="s">
        <v>570</v>
      </c>
      <c r="D13" s="215"/>
      <c r="E13" s="216"/>
      <c r="F13" s="221">
        <f>($J$15-273.16)/5*9+32</f>
        <v>-459.68800000000005</v>
      </c>
      <c r="G13" s="216"/>
      <c r="H13" s="221">
        <f>$L$17/5*9+32</f>
        <v>32</v>
      </c>
      <c r="I13" s="216"/>
      <c r="J13" s="220">
        <v>0</v>
      </c>
      <c r="K13" s="216"/>
    </row>
    <row r="14" spans="3:19" x14ac:dyDescent="0.25">
      <c r="C14" s="217"/>
      <c r="D14" s="218"/>
      <c r="E14" s="219"/>
      <c r="F14" s="217"/>
      <c r="G14" s="219"/>
      <c r="H14" s="217"/>
      <c r="I14" s="219"/>
      <c r="J14" s="217"/>
      <c r="K14" s="219"/>
    </row>
    <row r="17" spans="3:3" ht="16.5" x14ac:dyDescent="0.35">
      <c r="C17" s="10"/>
    </row>
    <row r="21" spans="3:3" ht="15.75" customHeight="1" x14ac:dyDescent="0.25"/>
    <row r="22" spans="3:3" ht="15.75" customHeight="1" x14ac:dyDescent="0.25"/>
    <row r="23" spans="3:3" ht="15.75" customHeight="1" x14ac:dyDescent="0.25"/>
    <row r="24" spans="3:3" ht="15.75" customHeight="1" x14ac:dyDescent="0.25"/>
    <row r="25" spans="3:3" ht="15.75" customHeight="1" x14ac:dyDescent="0.25"/>
    <row r="26" spans="3:3" ht="15.75" customHeight="1" x14ac:dyDescent="0.25"/>
    <row r="27" spans="3:3" ht="15.75" customHeight="1" x14ac:dyDescent="0.25"/>
    <row r="28" spans="3:3" ht="15.75" customHeight="1" x14ac:dyDescent="0.25"/>
    <row r="29" spans="3:3" ht="15.75" customHeight="1" x14ac:dyDescent="0.25"/>
    <row r="30" spans="3:3" ht="15.75" customHeight="1" x14ac:dyDescent="0.25"/>
    <row r="31" spans="3:3" ht="15.75" customHeight="1" x14ac:dyDescent="0.25"/>
    <row r="32" spans="3: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protectedRanges>
    <protectedRange sqref="J13" name="Fahrenheit"/>
    <protectedRange sqref="H11" name="celcius"/>
    <protectedRange sqref="F9" name="kelvin"/>
  </protectedRanges>
  <mergeCells count="17">
    <mergeCell ref="C13:E14"/>
    <mergeCell ref="F13:G14"/>
    <mergeCell ref="H13:I14"/>
    <mergeCell ref="J13:K14"/>
    <mergeCell ref="C4:F5"/>
    <mergeCell ref="C8:E8"/>
    <mergeCell ref="F8:G8"/>
    <mergeCell ref="H8:I8"/>
    <mergeCell ref="J8:K8"/>
    <mergeCell ref="C9:E10"/>
    <mergeCell ref="F9:G10"/>
    <mergeCell ref="H9:I10"/>
    <mergeCell ref="J9:K10"/>
    <mergeCell ref="C11:E12"/>
    <mergeCell ref="F11:G12"/>
    <mergeCell ref="H11:I12"/>
    <mergeCell ref="J11:K12"/>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4:S1000"/>
  <sheetViews>
    <sheetView showGridLines="0" workbookViewId="0">
      <selection activeCell="I13" sqref="I13:J14"/>
    </sheetView>
  </sheetViews>
  <sheetFormatPr defaultColWidth="14.42578125" defaultRowHeight="15" customHeight="1" x14ac:dyDescent="0.25"/>
  <cols>
    <col min="1" max="26" width="8.7109375" customWidth="1"/>
  </cols>
  <sheetData>
    <row r="4" spans="3:19" x14ac:dyDescent="0.25">
      <c r="C4" s="222" t="s">
        <v>571</v>
      </c>
      <c r="D4" s="215"/>
      <c r="E4" s="215"/>
      <c r="F4" s="216"/>
    </row>
    <row r="5" spans="3:19" x14ac:dyDescent="0.25">
      <c r="C5" s="217"/>
      <c r="D5" s="218"/>
      <c r="E5" s="218"/>
      <c r="F5" s="219"/>
      <c r="G5" s="7"/>
      <c r="I5" s="8"/>
      <c r="J5" s="8"/>
      <c r="K5" s="8"/>
      <c r="L5" s="8"/>
      <c r="M5" s="8"/>
      <c r="N5" s="8"/>
      <c r="P5" s="8"/>
      <c r="R5" s="8"/>
      <c r="S5" s="8"/>
    </row>
    <row r="6" spans="3:19" x14ac:dyDescent="0.25">
      <c r="H6" s="9"/>
      <c r="O6" s="9"/>
      <c r="Q6" s="9"/>
    </row>
    <row r="8" spans="3:19" ht="27" customHeight="1" x14ac:dyDescent="0.25">
      <c r="C8" s="223" t="s">
        <v>571</v>
      </c>
      <c r="D8" s="225"/>
      <c r="E8" s="223" t="s">
        <v>572</v>
      </c>
      <c r="F8" s="225"/>
      <c r="G8" s="223" t="s">
        <v>573</v>
      </c>
      <c r="H8" s="225"/>
      <c r="I8" s="223" t="s">
        <v>574</v>
      </c>
      <c r="J8" s="225"/>
      <c r="K8" s="223" t="s">
        <v>575</v>
      </c>
      <c r="L8" s="225"/>
    </row>
    <row r="9" spans="3:19" x14ac:dyDescent="0.25">
      <c r="C9" s="214" t="s">
        <v>572</v>
      </c>
      <c r="D9" s="216"/>
      <c r="E9" s="228">
        <v>1</v>
      </c>
      <c r="F9" s="216"/>
      <c r="G9" s="227">
        <f>$G$11*1.013</f>
        <v>1.0129999999999999</v>
      </c>
      <c r="H9" s="216"/>
      <c r="I9" s="227">
        <f>$I$13*0.1013</f>
        <v>0.1013</v>
      </c>
      <c r="J9" s="216"/>
      <c r="K9" s="227">
        <f>$K$15*14.69</f>
        <v>14.69</v>
      </c>
      <c r="L9" s="216"/>
    </row>
    <row r="10" spans="3:19" x14ac:dyDescent="0.25">
      <c r="C10" s="217"/>
      <c r="D10" s="219"/>
      <c r="E10" s="217"/>
      <c r="F10" s="219"/>
      <c r="G10" s="217"/>
      <c r="H10" s="219"/>
      <c r="I10" s="217"/>
      <c r="J10" s="219"/>
      <c r="K10" s="217"/>
      <c r="L10" s="219"/>
    </row>
    <row r="11" spans="3:19" x14ac:dyDescent="0.25">
      <c r="C11" s="214" t="s">
        <v>573</v>
      </c>
      <c r="D11" s="216"/>
      <c r="E11" s="227">
        <f>$E$9*0.9872</f>
        <v>0.98719999999999997</v>
      </c>
      <c r="F11" s="216"/>
      <c r="G11" s="228">
        <v>1</v>
      </c>
      <c r="H11" s="216"/>
      <c r="I11" s="227">
        <f>$I$13*0.1</f>
        <v>0.1</v>
      </c>
      <c r="J11" s="216"/>
      <c r="K11" s="227">
        <f>$K$15*14.5</f>
        <v>14.5</v>
      </c>
      <c r="L11" s="216"/>
    </row>
    <row r="12" spans="3:19" x14ac:dyDescent="0.25">
      <c r="C12" s="217"/>
      <c r="D12" s="219"/>
      <c r="E12" s="217"/>
      <c r="F12" s="219"/>
      <c r="G12" s="217"/>
      <c r="H12" s="219"/>
      <c r="I12" s="217"/>
      <c r="J12" s="219"/>
      <c r="K12" s="217"/>
      <c r="L12" s="219"/>
    </row>
    <row r="13" spans="3:19" x14ac:dyDescent="0.25">
      <c r="C13" s="214" t="s">
        <v>574</v>
      </c>
      <c r="D13" s="216"/>
      <c r="E13" s="227">
        <f>$E$9*9.872</f>
        <v>9.8719999999999999</v>
      </c>
      <c r="F13" s="216"/>
      <c r="G13" s="227">
        <f>$G$11*10</f>
        <v>10</v>
      </c>
      <c r="H13" s="216"/>
      <c r="I13" s="228">
        <v>1</v>
      </c>
      <c r="J13" s="216"/>
      <c r="K13" s="227">
        <f>$K$15*145</f>
        <v>145</v>
      </c>
      <c r="L13" s="216"/>
    </row>
    <row r="14" spans="3:19" x14ac:dyDescent="0.25">
      <c r="C14" s="217"/>
      <c r="D14" s="219"/>
      <c r="E14" s="217"/>
      <c r="F14" s="219"/>
      <c r="G14" s="217"/>
      <c r="H14" s="219"/>
      <c r="I14" s="217"/>
      <c r="J14" s="219"/>
      <c r="K14" s="217"/>
      <c r="L14" s="219"/>
    </row>
    <row r="15" spans="3:19" x14ac:dyDescent="0.25">
      <c r="C15" s="226" t="s">
        <v>576</v>
      </c>
      <c r="D15" s="216"/>
      <c r="E15" s="227">
        <f>$E$9*0.068</f>
        <v>6.8000000000000005E-2</v>
      </c>
      <c r="F15" s="216"/>
      <c r="G15" s="227">
        <f>$G$11*0.0689</f>
        <v>6.8900000000000003E-2</v>
      </c>
      <c r="H15" s="216"/>
      <c r="I15" s="227">
        <f>$I$13*6.893/1000</f>
        <v>6.8929999999999998E-3</v>
      </c>
      <c r="J15" s="216"/>
      <c r="K15" s="228">
        <v>1</v>
      </c>
      <c r="L15" s="216"/>
    </row>
    <row r="16" spans="3:19" x14ac:dyDescent="0.25">
      <c r="C16" s="217"/>
      <c r="D16" s="219"/>
      <c r="E16" s="217"/>
      <c r="F16" s="219"/>
      <c r="G16" s="217"/>
      <c r="H16" s="219"/>
      <c r="I16" s="217"/>
      <c r="J16" s="219"/>
      <c r="K16" s="217"/>
      <c r="L16" s="2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sheet="1" objects="1" scenarios="1"/>
  <protectedRanges>
    <protectedRange sqref="K15" name="psı"/>
    <protectedRange sqref="I13" name="mpa"/>
    <protectedRange sqref="G11" name="bar"/>
    <protectedRange sqref="E9" name="atm"/>
  </protectedRanges>
  <mergeCells count="26">
    <mergeCell ref="K9:L10"/>
    <mergeCell ref="I11:J12"/>
    <mergeCell ref="K11:L12"/>
    <mergeCell ref="I13:J14"/>
    <mergeCell ref="K13:L14"/>
    <mergeCell ref="C4:F5"/>
    <mergeCell ref="C8:D8"/>
    <mergeCell ref="E8:F8"/>
    <mergeCell ref="G8:H8"/>
    <mergeCell ref="I8:J8"/>
    <mergeCell ref="K8:L8"/>
    <mergeCell ref="C9:D10"/>
    <mergeCell ref="C13:D14"/>
    <mergeCell ref="C15:D16"/>
    <mergeCell ref="E15:F16"/>
    <mergeCell ref="G15:H16"/>
    <mergeCell ref="I15:J16"/>
    <mergeCell ref="K15:L16"/>
    <mergeCell ref="E9:F10"/>
    <mergeCell ref="G9:H10"/>
    <mergeCell ref="C11:D12"/>
    <mergeCell ref="E11:F12"/>
    <mergeCell ref="G11:H12"/>
    <mergeCell ref="E13:F14"/>
    <mergeCell ref="G13:H14"/>
    <mergeCell ref="I9:J10"/>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4:S1000"/>
  <sheetViews>
    <sheetView showGridLines="0" workbookViewId="0">
      <selection activeCell="E11" sqref="E11:F12"/>
    </sheetView>
  </sheetViews>
  <sheetFormatPr defaultColWidth="14.42578125" defaultRowHeight="15" customHeight="1" x14ac:dyDescent="0.25"/>
  <cols>
    <col min="1" max="26" width="8.7109375" customWidth="1"/>
  </cols>
  <sheetData>
    <row r="4" spans="3:19" x14ac:dyDescent="0.25">
      <c r="C4" s="222" t="s">
        <v>577</v>
      </c>
      <c r="D4" s="215"/>
      <c r="E4" s="215"/>
      <c r="F4" s="216"/>
    </row>
    <row r="5" spans="3:19" x14ac:dyDescent="0.25">
      <c r="C5" s="217"/>
      <c r="D5" s="218"/>
      <c r="E5" s="218"/>
      <c r="F5" s="219"/>
      <c r="G5" s="7"/>
      <c r="I5" s="8"/>
      <c r="J5" s="8"/>
      <c r="K5" s="8"/>
      <c r="L5" s="8"/>
      <c r="M5" s="8"/>
      <c r="N5" s="8"/>
      <c r="P5" s="8"/>
      <c r="R5" s="8"/>
      <c r="S5" s="8"/>
    </row>
    <row r="6" spans="3:19" x14ac:dyDescent="0.25">
      <c r="H6" s="9"/>
      <c r="O6" s="9"/>
      <c r="Q6" s="9"/>
    </row>
    <row r="8" spans="3:19" ht="27" customHeight="1" x14ac:dyDescent="0.25">
      <c r="C8" s="223" t="s">
        <v>577</v>
      </c>
      <c r="D8" s="225"/>
      <c r="E8" s="223" t="s">
        <v>578</v>
      </c>
      <c r="F8" s="225"/>
      <c r="G8" s="223" t="s">
        <v>579</v>
      </c>
      <c r="H8" s="225"/>
      <c r="I8" s="223" t="s">
        <v>580</v>
      </c>
      <c r="J8" s="225"/>
      <c r="K8" s="223" t="s">
        <v>581</v>
      </c>
      <c r="L8" s="225"/>
    </row>
    <row r="9" spans="3:19" x14ac:dyDescent="0.25">
      <c r="C9" s="214" t="s">
        <v>578</v>
      </c>
      <c r="D9" s="216"/>
      <c r="E9" s="230">
        <v>1</v>
      </c>
      <c r="F9" s="216"/>
      <c r="G9" s="229">
        <f>$E$9*1000</f>
        <v>1000</v>
      </c>
      <c r="H9" s="216"/>
      <c r="I9" s="229">
        <f>$E$9*746</f>
        <v>746</v>
      </c>
      <c r="J9" s="216"/>
      <c r="K9" s="231">
        <f>$E$9*1055.05585262/3600</f>
        <v>0.29307107017222223</v>
      </c>
      <c r="L9" s="216"/>
    </row>
    <row r="10" spans="3:19" x14ac:dyDescent="0.25">
      <c r="C10" s="217"/>
      <c r="D10" s="219"/>
      <c r="E10" s="217"/>
      <c r="F10" s="219"/>
      <c r="G10" s="217"/>
      <c r="H10" s="219"/>
      <c r="I10" s="217"/>
      <c r="J10" s="219"/>
      <c r="K10" s="217"/>
      <c r="L10" s="219"/>
    </row>
    <row r="11" spans="3:19" x14ac:dyDescent="0.25">
      <c r="C11" s="214" t="s">
        <v>579</v>
      </c>
      <c r="D11" s="216"/>
      <c r="E11" s="229">
        <f>$E$9/1000</f>
        <v>1E-3</v>
      </c>
      <c r="F11" s="216"/>
      <c r="G11" s="230">
        <v>1</v>
      </c>
      <c r="H11" s="216"/>
      <c r="I11" s="229">
        <f>$I$13*746/1000</f>
        <v>0.746</v>
      </c>
      <c r="J11" s="216"/>
      <c r="K11" s="231">
        <f>K15*1055.05585262/3600/1000</f>
        <v>2.930710701722222E-4</v>
      </c>
      <c r="L11" s="216"/>
    </row>
    <row r="12" spans="3:19" x14ac:dyDescent="0.25">
      <c r="C12" s="217"/>
      <c r="D12" s="219"/>
      <c r="E12" s="217"/>
      <c r="F12" s="219"/>
      <c r="G12" s="217"/>
      <c r="H12" s="219"/>
      <c r="I12" s="217"/>
      <c r="J12" s="219"/>
      <c r="K12" s="217"/>
      <c r="L12" s="219"/>
    </row>
    <row r="13" spans="3:19" x14ac:dyDescent="0.25">
      <c r="C13" s="214" t="s">
        <v>580</v>
      </c>
      <c r="D13" s="216"/>
      <c r="E13" s="229">
        <f>$E$9/746</f>
        <v>1.3404825737265416E-3</v>
      </c>
      <c r="F13" s="216"/>
      <c r="G13" s="229">
        <f>$G$11*1000/746</f>
        <v>1.3404825737265416</v>
      </c>
      <c r="H13" s="216"/>
      <c r="I13" s="230">
        <v>1</v>
      </c>
      <c r="J13" s="216"/>
      <c r="K13" s="231">
        <f>K15*1055.05585262/3600/746</f>
        <v>3.9285666242925231E-4</v>
      </c>
      <c r="L13" s="216"/>
    </row>
    <row r="14" spans="3:19" x14ac:dyDescent="0.25">
      <c r="C14" s="217"/>
      <c r="D14" s="219"/>
      <c r="E14" s="217"/>
      <c r="F14" s="219"/>
      <c r="G14" s="217"/>
      <c r="H14" s="219"/>
      <c r="I14" s="217"/>
      <c r="J14" s="219"/>
      <c r="K14" s="217"/>
      <c r="L14" s="219"/>
    </row>
    <row r="15" spans="3:19" x14ac:dyDescent="0.25">
      <c r="C15" s="226" t="s">
        <v>581</v>
      </c>
      <c r="D15" s="216"/>
      <c r="E15" s="229">
        <f>$E$9/1055.05585262*3600</f>
        <v>3.4121416331279422</v>
      </c>
      <c r="F15" s="216"/>
      <c r="G15" s="229">
        <f>$G$11*1000/1055.05585262*3600</f>
        <v>3412.141633127942</v>
      </c>
      <c r="H15" s="216"/>
      <c r="I15" s="229">
        <f>$I$13*746/1055.05585262*3600</f>
        <v>2545.4576583134444</v>
      </c>
      <c r="J15" s="216"/>
      <c r="K15" s="230">
        <v>1</v>
      </c>
      <c r="L15" s="216"/>
    </row>
    <row r="16" spans="3:19" x14ac:dyDescent="0.25">
      <c r="C16" s="217"/>
      <c r="D16" s="219"/>
      <c r="E16" s="217"/>
      <c r="F16" s="219"/>
      <c r="G16" s="217"/>
      <c r="H16" s="219"/>
      <c r="I16" s="217"/>
      <c r="J16" s="219"/>
      <c r="K16" s="217"/>
      <c r="L16" s="219"/>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GGJ8jsNNmoyKAjwK7Urk0ivlmt99+5pBvrAjAR1iTU9227VTRHdJZC8BlRgJ/p/qClwHz9emQhghsafLDM9m8g==" saltValue="J9AhBCL5R9yv2g9C2uJDZQ==" spinCount="100000" sheet="1" objects="1" scenarios="1"/>
  <protectedRanges>
    <protectedRange sqref="K15" name="btu"/>
    <protectedRange sqref="I13" name="hp"/>
    <protectedRange sqref="G11" name="KW"/>
    <protectedRange sqref="E9" name="watt"/>
  </protectedRanges>
  <mergeCells count="26">
    <mergeCell ref="K9:L10"/>
    <mergeCell ref="I11:J12"/>
    <mergeCell ref="K11:L12"/>
    <mergeCell ref="I13:J14"/>
    <mergeCell ref="K13:L14"/>
    <mergeCell ref="C4:F5"/>
    <mergeCell ref="C8:D8"/>
    <mergeCell ref="E8:F8"/>
    <mergeCell ref="G8:H8"/>
    <mergeCell ref="I8:J8"/>
    <mergeCell ref="K8:L8"/>
    <mergeCell ref="C9:D10"/>
    <mergeCell ref="C13:D14"/>
    <mergeCell ref="C15:D16"/>
    <mergeCell ref="E15:F16"/>
    <mergeCell ref="G15:H16"/>
    <mergeCell ref="I15:J16"/>
    <mergeCell ref="K15:L16"/>
    <mergeCell ref="E9:F10"/>
    <mergeCell ref="G9:H10"/>
    <mergeCell ref="C11:D12"/>
    <mergeCell ref="E11:F12"/>
    <mergeCell ref="G11:H12"/>
    <mergeCell ref="E13:F14"/>
    <mergeCell ref="G13:H14"/>
    <mergeCell ref="I9:J10"/>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10</vt:i4>
      </vt:variant>
      <vt:variant>
        <vt:lpstr>Adlandırılmış Aralıklar</vt:lpstr>
      </vt:variant>
      <vt:variant>
        <vt:i4>1</vt:i4>
      </vt:variant>
    </vt:vector>
  </HeadingPairs>
  <TitlesOfParts>
    <vt:vector size="11" baseType="lpstr">
      <vt:lpstr>TABLO</vt:lpstr>
      <vt:lpstr>TEP 2023</vt:lpstr>
      <vt:lpstr>TEP 2024</vt:lpstr>
      <vt:lpstr>Ek-Ana Faaliyet Kodu</vt:lpstr>
      <vt:lpstr>Sıcak Su Hesabı</vt:lpstr>
      <vt:lpstr>Buhar Hesabı</vt:lpstr>
      <vt:lpstr>Sıcaklık</vt:lpstr>
      <vt:lpstr>Basınç</vt:lpstr>
      <vt:lpstr>Güç</vt:lpstr>
      <vt:lpstr>Enerji</vt:lpstr>
      <vt:lpstr>TABLO!Yazdırma_Alanı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VELIMESEOSBWWTP</cp:lastModifiedBy>
  <cp:lastPrinted>2025-01-13T10:08:40Z</cp:lastPrinted>
  <dcterms:modified xsi:type="dcterms:W3CDTF">2025-01-13T10:30:56Z</dcterms:modified>
</cp:coreProperties>
</file>